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 - Ramot Menashe\תקציב\תקציב 2022\חומר לאסיפה 29.12.21\"/>
    </mc:Choice>
  </mc:AlternateContent>
  <bookViews>
    <workbookView xWindow="-108" yWindow="-108" windowWidth="20376" windowHeight="12216" firstSheet="2"/>
  </bookViews>
  <sheets>
    <sheet name="תקציב 2022" sheetId="1" r:id="rId1"/>
    <sheet name="ביאורים" sheetId="2" r:id="rId2"/>
    <sheet name="השקעות" sheetId="3" r:id="rId3"/>
  </sheets>
  <definedNames>
    <definedName name="חודש" localSheetId="0">'תקציב 2022'!$R$1</definedName>
    <definedName name="חודש_מאזן_בוחן">#REF!</definedName>
    <definedName name="שנת_גיליון_אגודה">#REF!</definedName>
    <definedName name="שנת_גיליון_ועד">#REF!</definedName>
    <definedName name="שנת_תקציב" localSheetId="0">'תקציב 2022'!$U$1</definedName>
    <definedName name="שנת_תקצי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E126" i="1"/>
  <c r="F126" i="1"/>
  <c r="E113" i="1" l="1"/>
  <c r="F113" i="1"/>
  <c r="D113" i="1"/>
  <c r="E106" i="1"/>
  <c r="F106" i="1"/>
  <c r="D106" i="1"/>
  <c r="F43" i="1"/>
  <c r="E38" i="1"/>
  <c r="E44" i="1" s="1"/>
  <c r="F38" i="1"/>
  <c r="D38" i="1"/>
  <c r="F20" i="1"/>
  <c r="E101" i="1"/>
  <c r="F101" i="1"/>
  <c r="D101" i="1"/>
  <c r="E97" i="1"/>
  <c r="F97" i="1"/>
  <c r="D97" i="1"/>
  <c r="E88" i="1"/>
  <c r="F88" i="1"/>
  <c r="D88" i="1"/>
  <c r="E85" i="1"/>
  <c r="F85" i="1"/>
  <c r="D85" i="1"/>
  <c r="E75" i="1"/>
  <c r="F75" i="1"/>
  <c r="D75" i="1"/>
  <c r="E68" i="1"/>
  <c r="F68" i="1"/>
  <c r="D68" i="1"/>
  <c r="E63" i="1"/>
  <c r="F63" i="1"/>
  <c r="D63" i="1"/>
  <c r="F59" i="1"/>
  <c r="E59" i="1"/>
  <c r="D59" i="1"/>
  <c r="I14" i="2"/>
  <c r="I15" i="2" s="1"/>
  <c r="D20" i="2"/>
  <c r="B20" i="2" s="1"/>
  <c r="D5" i="2" s="1"/>
  <c r="D21" i="2"/>
  <c r="B21" i="2" s="1"/>
  <c r="D6" i="2" s="1"/>
  <c r="D22" i="2"/>
  <c r="B22" i="2" s="1"/>
  <c r="C5" i="2" s="1"/>
  <c r="D23" i="2"/>
  <c r="B23" i="2" s="1"/>
  <c r="C6" i="2" s="1"/>
  <c r="B28" i="2"/>
  <c r="B29" i="2"/>
  <c r="B30" i="2"/>
  <c r="D7" i="2" s="1"/>
  <c r="B31" i="2"/>
  <c r="C7" i="2" s="1"/>
  <c r="F26" i="1"/>
  <c r="E26" i="1"/>
  <c r="D26" i="1"/>
  <c r="E17" i="1"/>
  <c r="F17" i="1"/>
  <c r="D17" i="1"/>
  <c r="E13" i="1"/>
  <c r="F13" i="1"/>
  <c r="D13" i="1"/>
  <c r="F7" i="1"/>
  <c r="E7" i="1"/>
  <c r="D7" i="1"/>
  <c r="G5" i="1" l="1"/>
  <c r="G6" i="1"/>
  <c r="G3" i="1"/>
  <c r="G4" i="1"/>
  <c r="D44" i="1"/>
  <c r="D118" i="1"/>
  <c r="E108" i="1"/>
  <c r="E114" i="1" s="1"/>
  <c r="F108" i="1"/>
  <c r="F114" i="1" s="1"/>
  <c r="F44" i="1"/>
  <c r="F27" i="1"/>
  <c r="E27" i="1"/>
  <c r="D27" i="1"/>
  <c r="E118" i="1"/>
  <c r="F118" i="1"/>
  <c r="D108" i="1"/>
  <c r="E7" i="2"/>
  <c r="E6" i="2"/>
  <c r="D8" i="2"/>
  <c r="E5" i="2"/>
  <c r="E8" i="2"/>
  <c r="D30" i="1" l="1"/>
  <c r="G23" i="1"/>
  <c r="G24" i="1"/>
  <c r="G15" i="1"/>
  <c r="G16" i="1"/>
  <c r="G28" i="1"/>
  <c r="G18" i="1"/>
  <c r="G22" i="1"/>
  <c r="G19" i="1"/>
  <c r="G26" i="1"/>
  <c r="E110" i="1"/>
  <c r="F110" i="1"/>
  <c r="G13" i="1"/>
  <c r="G35" i="1"/>
  <c r="G36" i="1"/>
  <c r="G37" i="1"/>
  <c r="D119" i="1"/>
  <c r="D120" i="1" s="1"/>
  <c r="D114" i="1"/>
  <c r="G14" i="1"/>
  <c r="G10" i="1"/>
  <c r="D124" i="1"/>
  <c r="D130" i="1" s="1"/>
  <c r="G17" i="1"/>
  <c r="F119" i="1"/>
  <c r="F131" i="1" s="1"/>
  <c r="E30" i="1"/>
  <c r="D110" i="1"/>
  <c r="D125" i="1"/>
  <c r="E119" i="1"/>
  <c r="E131" i="1" s="1"/>
  <c r="F30" i="1"/>
  <c r="E130" i="1"/>
  <c r="F130" i="1"/>
  <c r="F8" i="2"/>
  <c r="F120" i="1" l="1"/>
  <c r="D126" i="1"/>
  <c r="G110" i="1"/>
  <c r="F132" i="1"/>
  <c r="G50" i="1"/>
  <c r="G54" i="1"/>
  <c r="G58" i="1"/>
  <c r="G62" i="1"/>
  <c r="G66" i="1"/>
  <c r="G70" i="1"/>
  <c r="G74" i="1"/>
  <c r="G79" i="1"/>
  <c r="G83" i="1"/>
  <c r="G87" i="1"/>
  <c r="G91" i="1"/>
  <c r="G95" i="1"/>
  <c r="G99" i="1"/>
  <c r="G103" i="1"/>
  <c r="G107" i="1"/>
  <c r="G111" i="1"/>
  <c r="G47" i="1"/>
  <c r="G51" i="1"/>
  <c r="G55" i="1"/>
  <c r="G67" i="1"/>
  <c r="G71" i="1"/>
  <c r="G80" i="1"/>
  <c r="G84" i="1"/>
  <c r="G92" i="1"/>
  <c r="G96" i="1"/>
  <c r="G100" i="1"/>
  <c r="G104" i="1"/>
  <c r="G112" i="1"/>
  <c r="G48" i="1"/>
  <c r="G52" i="1"/>
  <c r="G56" i="1"/>
  <c r="G60" i="1"/>
  <c r="G64" i="1"/>
  <c r="G72" i="1"/>
  <c r="G77" i="1"/>
  <c r="G81" i="1"/>
  <c r="G89" i="1"/>
  <c r="G93" i="1"/>
  <c r="G105" i="1"/>
  <c r="G109" i="1"/>
  <c r="G49" i="1"/>
  <c r="G53" i="1"/>
  <c r="G57" i="1"/>
  <c r="G61" i="1"/>
  <c r="G65" i="1"/>
  <c r="G69" i="1"/>
  <c r="G73" i="1"/>
  <c r="G78" i="1"/>
  <c r="G82" i="1"/>
  <c r="G86" i="1"/>
  <c r="G90" i="1"/>
  <c r="G94" i="1"/>
  <c r="G98" i="1"/>
  <c r="G102" i="1"/>
  <c r="G46" i="1"/>
  <c r="G85" i="1"/>
  <c r="G63" i="1"/>
  <c r="G106" i="1"/>
  <c r="G68" i="1"/>
  <c r="G75" i="1"/>
  <c r="G59" i="1"/>
  <c r="G97" i="1"/>
  <c r="G101" i="1"/>
  <c r="G113" i="1"/>
  <c r="G88" i="1"/>
  <c r="D131" i="1"/>
  <c r="D132" i="1" s="1"/>
  <c r="E120" i="1"/>
  <c r="E132" i="1"/>
</calcChain>
</file>

<file path=xl/comments1.xml><?xml version="1.0" encoding="utf-8"?>
<comments xmlns="http://schemas.openxmlformats.org/spreadsheetml/2006/main">
  <authors>
    <author>User</author>
  </authors>
  <commentList>
    <comment ref="D3" authorId="0" shapeId="0">
      <text>
        <r>
          <rPr>
            <b/>
            <sz val="9"/>
            <color indexed="81"/>
            <rFont val="Tahoma"/>
            <charset val="177"/>
          </rPr>
          <t>User:</t>
        </r>
        <r>
          <rPr>
            <sz val="9"/>
            <color indexed="81"/>
            <rFont val="Tahoma"/>
            <charset val="177"/>
          </rPr>
          <t xml:space="preserve">
47,652 מ"ר</t>
        </r>
      </text>
    </comment>
    <comment ref="D11" authorId="0" shapeId="0">
      <text>
        <r>
          <rPr>
            <b/>
            <sz val="9"/>
            <color indexed="81"/>
            <rFont val="Tahoma"/>
            <charset val="177"/>
          </rPr>
          <t>User:</t>
        </r>
        <r>
          <rPr>
            <sz val="9"/>
            <color indexed="81"/>
            <rFont val="Tahoma"/>
            <charset val="177"/>
          </rPr>
          <t xml:space="preserve">
ינואר 5087
יוני 4325
אוקטובר 3674</t>
        </r>
      </text>
    </comment>
    <comment ref="D15" authorId="0" shapeId="0">
      <text>
        <r>
          <rPr>
            <b/>
            <sz val="9"/>
            <color indexed="81"/>
            <rFont val="Tahoma"/>
            <charset val="177"/>
          </rPr>
          <t>User:</t>
        </r>
        <r>
          <rPr>
            <sz val="9"/>
            <color indexed="81"/>
            <rFont val="Tahoma"/>
            <charset val="177"/>
          </rPr>
          <t xml:space="preserve">
38,610 לחודש</t>
        </r>
      </text>
    </comment>
  </commentList>
</comments>
</file>

<file path=xl/comments2.xml><?xml version="1.0" encoding="utf-8"?>
<comments xmlns="http://schemas.openxmlformats.org/spreadsheetml/2006/main">
  <authors>
    <author>Owner</author>
    <author>User</author>
    <author>‏‏משתמש Windows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 להוריד באותו אחוז על מנת לשמור על איזון - מנגוןנתון מ- 2021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לפי נתוני גבייה.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לפי נתוני גבייה.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ניר 11-22 לפי נתוני גבייה.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201 לפי נתוני גבייה.</t>
        </r>
      </text>
    </comment>
    <comment ref="E30" authorId="2" shapeId="0">
      <text>
        <r>
          <rPr>
            <b/>
            <sz val="9"/>
            <color indexed="81"/>
            <rFont val="Tahoma"/>
            <family val="2"/>
          </rPr>
          <t>‏‏משתמש Windows:</t>
        </r>
        <r>
          <rPr>
            <sz val="9"/>
            <color indexed="81"/>
            <rFont val="Tahoma"/>
            <family val="2"/>
          </rPr>
          <t xml:space="preserve">
לפי נתוני גבייה ורשימות שוכרי קיבוץ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נתוני 2021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נתונים מדוח ניר 11-21
פחות שוכרים בגלל הבנייה
לבדוק עם עמוס צפי איכלוס</t>
        </r>
      </text>
    </comment>
  </commentList>
</comments>
</file>

<file path=xl/sharedStrings.xml><?xml version="1.0" encoding="utf-8"?>
<sst xmlns="http://schemas.openxmlformats.org/spreadsheetml/2006/main" count="197" uniqueCount="154">
  <si>
    <t>תקציב ועד מקומי ואגודה קהילתית רמות מנשה 2022</t>
  </si>
  <si>
    <t xml:space="preserve">תקציב ועד מקומי </t>
  </si>
  <si>
    <t>תקציב 2022</t>
  </si>
  <si>
    <t>תקציב 2021</t>
  </si>
  <si>
    <t>סך ביצוע 10.21</t>
  </si>
  <si>
    <t>אחוז מסה"כ תקציב</t>
  </si>
  <si>
    <t>הכנסות ממיסים-ועד</t>
  </si>
  <si>
    <t>הנחות ממיסים-ועד מקומי</t>
  </si>
  <si>
    <t>השתתפויות-ועד מועצה</t>
  </si>
  <si>
    <t>השתתפות הקיבוץ - עסקים</t>
  </si>
  <si>
    <t>סה"כ הכנסות</t>
  </si>
  <si>
    <t>הוצאות</t>
  </si>
  <si>
    <t>‏תאורת רחוב-חשמל</t>
  </si>
  <si>
    <t>סה"כ תאורת חוץ</t>
  </si>
  <si>
    <t>הכנסות בית עלמין</t>
  </si>
  <si>
    <t>הוצאות בית עלמין</t>
  </si>
  <si>
    <t>סה"כ בית עלמין</t>
  </si>
  <si>
    <t>קרן השק' בית עלמין</t>
  </si>
  <si>
    <t>‏גינון ציבורי-קבלן</t>
  </si>
  <si>
    <t xml:space="preserve">גינון מים </t>
  </si>
  <si>
    <t>סה"כ גינון</t>
  </si>
  <si>
    <t>השת.מועצה בפינוי פסולת</t>
  </si>
  <si>
    <t>פינוי פסולת</t>
  </si>
  <si>
    <t>סה"כ פינוי פסולת</t>
  </si>
  <si>
    <t>הוצאות כלליות</t>
  </si>
  <si>
    <t>משפטיות</t>
  </si>
  <si>
    <t>ביקורת ספרים רו"ח</t>
  </si>
  <si>
    <t>הוצאות מימון -בנק ועד</t>
  </si>
  <si>
    <t>סה"כ הנהלה וכלליות</t>
  </si>
  <si>
    <t>סה"כ הוצאות</t>
  </si>
  <si>
    <t>בצ"מ</t>
  </si>
  <si>
    <t>השתת' האגודה בוועד מקומי</t>
  </si>
  <si>
    <r>
      <rPr>
        <b/>
        <sz val="14"/>
        <color rgb="FFFF0000"/>
        <rFont val="David"/>
        <family val="2"/>
      </rPr>
      <t>(עודף)</t>
    </r>
    <r>
      <rPr>
        <b/>
        <sz val="14"/>
        <color theme="1"/>
        <rFont val="David"/>
        <family val="2"/>
      </rPr>
      <t xml:space="preserve"> / גרעון   וועד מקומי</t>
    </r>
  </si>
  <si>
    <t>תקציב האגודה</t>
  </si>
  <si>
    <t>הכנסות</t>
  </si>
  <si>
    <t>‏דמי חבר לפי מ''ר</t>
  </si>
  <si>
    <t>‏דמי חבר לפי ראש</t>
  </si>
  <si>
    <t>‏דמי חבר הנחות</t>
  </si>
  <si>
    <t xml:space="preserve">סה"כ הכנסות ממיסים-אגודה </t>
  </si>
  <si>
    <t>השתתפות העסקים</t>
  </si>
  <si>
    <t>הכנסות שונות-אגודה</t>
  </si>
  <si>
    <t>השתתפויות אחרות מועצה</t>
  </si>
  <si>
    <t>עיגול</t>
  </si>
  <si>
    <t xml:space="preserve">סה"כ הכנסות אחרות </t>
  </si>
  <si>
    <t>‏מנהלת תושבי ר''מ</t>
  </si>
  <si>
    <t>‏העברות חינוך מנהלת</t>
  </si>
  <si>
    <t xml:space="preserve">שרותי מזכירות  </t>
  </si>
  <si>
    <t>‏הנה''ח תושבי ר''מ</t>
  </si>
  <si>
    <t>‏העברות חינוך הנה''ח</t>
  </si>
  <si>
    <t>‏ביקורת תושבי ר''מ</t>
  </si>
  <si>
    <t>‏משרדיות תושבי ר''מ</t>
  </si>
  <si>
    <t>‏ביטוח תושבי ר''מ</t>
  </si>
  <si>
    <t>‏משפטיות תושבי ר''מ</t>
  </si>
  <si>
    <t>ועדת ביקורת</t>
  </si>
  <si>
    <t>כלליות אחרות</t>
  </si>
  <si>
    <t>הוצאות עמלה וריבית</t>
  </si>
  <si>
    <t>השתלמויות מקצועיות / ליווי תהליך ציבורי</t>
  </si>
  <si>
    <t>סה"כ הוצאות מנהלה</t>
  </si>
  <si>
    <t>הכנסות - דואר</t>
  </si>
  <si>
    <t>דואר שירותים</t>
  </si>
  <si>
    <t>דואר עבודה</t>
  </si>
  <si>
    <t>סה"כ הוצאות דואר</t>
  </si>
  <si>
    <t>שתילים</t>
  </si>
  <si>
    <t>כריתה וגיזום</t>
  </si>
  <si>
    <t>אחזקת מערכות השקיה</t>
  </si>
  <si>
    <t>‏אחזקת גינון</t>
  </si>
  <si>
    <t>סה"כ גינון וגיזום</t>
  </si>
  <si>
    <t>‏כבישים ומדרכות תושבי</t>
  </si>
  <si>
    <t xml:space="preserve">‏תברואה </t>
  </si>
  <si>
    <t>‏חצרנות</t>
  </si>
  <si>
    <t>‏אחזקת תאורת חוץ ורשת חשמל</t>
  </si>
  <si>
    <t>אחזקה ותיקונים</t>
  </si>
  <si>
    <t>אחזקת מבנים</t>
  </si>
  <si>
    <t>סה"כ אחזקה</t>
  </si>
  <si>
    <t>הכנסות תרבות</t>
  </si>
  <si>
    <t>‏תרבות  השתתפות ותיקים</t>
  </si>
  <si>
    <t>‏תרבות - חגים</t>
  </si>
  <si>
    <t>‏תרבות - כח אדם</t>
  </si>
  <si>
    <t>תרבות - פעילות ספורט</t>
  </si>
  <si>
    <t>תרבות פעילות במועדון</t>
  </si>
  <si>
    <t>תרבות פעילות ח"צ</t>
  </si>
  <si>
    <t>תרבות מקהלה</t>
  </si>
  <si>
    <t>תרבות ציוד ומשרדיות</t>
  </si>
  <si>
    <t>סה"כ תרבות</t>
  </si>
  <si>
    <t>ניקיון קומת קרקע</t>
  </si>
  <si>
    <t>אחזקה קומת קרקע</t>
  </si>
  <si>
    <t>סה"כ קרקע</t>
  </si>
  <si>
    <t>ספריה</t>
  </si>
  <si>
    <t>‏איכות הסביבה</t>
  </si>
  <si>
    <t xml:space="preserve">‏ביטחון - ממונה בטיחות </t>
  </si>
  <si>
    <t>‏ביטחון - שירותים / אחזקה שוטפת</t>
  </si>
  <si>
    <t>‏ביטחון - מיקלטים</t>
  </si>
  <si>
    <t>‏ביטחון - רכישת ציוד</t>
  </si>
  <si>
    <t>‏ביטחון - רבש</t>
  </si>
  <si>
    <t>‏נשקייה</t>
  </si>
  <si>
    <t>סה"כ ביטחון ובטיחות</t>
  </si>
  <si>
    <t>תקשורת - מחשבים (עלון תושבי רמות מנשה)</t>
  </si>
  <si>
    <t>‏תקשורת (מקומי 50% מהעלות)</t>
  </si>
  <si>
    <t>‏אתר אינטרנט - תושבי (אתר אינטרנט)</t>
  </si>
  <si>
    <t>סה"כ תקשורת</t>
  </si>
  <si>
    <t>השתתפות בנעורים</t>
  </si>
  <si>
    <t>‏השתתפות החינוך-מבנים</t>
  </si>
  <si>
    <t xml:space="preserve">‏החזר הלואה גנים </t>
  </si>
  <si>
    <t>החזר הלוואת החלפת תאורה</t>
  </si>
  <si>
    <t xml:space="preserve">מימון והלוואות מיבנים </t>
  </si>
  <si>
    <t>השתת' בוועד מקומי</t>
  </si>
  <si>
    <t xml:space="preserve">בצ"מ </t>
  </si>
  <si>
    <t>יתרה לפני השקעות</t>
  </si>
  <si>
    <t>השקעות אגודה</t>
  </si>
  <si>
    <t>קרן פחת</t>
  </si>
  <si>
    <t>סה"כ השקעות</t>
  </si>
  <si>
    <t>סה"כ הוצאות אחרי השקעות ובצ"מ</t>
  </si>
  <si>
    <t>ועד</t>
  </si>
  <si>
    <t>ביצוע 10-21</t>
  </si>
  <si>
    <t>סך הכנסות</t>
  </si>
  <si>
    <t>סך הוצאות + בצ"מ</t>
  </si>
  <si>
    <r>
      <rPr>
        <b/>
        <sz val="14"/>
        <color rgb="FFFF0000"/>
        <rFont val="David"/>
        <family val="2"/>
      </rPr>
      <t>(עודף)</t>
    </r>
    <r>
      <rPr>
        <b/>
        <sz val="14"/>
        <color theme="1"/>
        <rFont val="David"/>
        <family val="2"/>
      </rPr>
      <t xml:space="preserve"> / גרעון</t>
    </r>
  </si>
  <si>
    <t>אגודה</t>
  </si>
  <si>
    <t>סך הוצאות + בצ"מ + השקעות</t>
  </si>
  <si>
    <t>ועד + אגודה</t>
  </si>
  <si>
    <t>סה"כ הוצאות + בצ"מ + השקעות</t>
  </si>
  <si>
    <t>סה"כ (עודף) / גרעון</t>
  </si>
  <si>
    <t>ביאורים</t>
  </si>
  <si>
    <t>חשבון</t>
  </si>
  <si>
    <t>סעיף תקציבי</t>
  </si>
  <si>
    <t>גידול גבייה</t>
  </si>
  <si>
    <t>תקציב</t>
  </si>
  <si>
    <t>הכנסות ממיסים - ועד</t>
  </si>
  <si>
    <t>‏ דמי חבר לפי מ''ר - אגודה</t>
  </si>
  <si>
    <t>‏ דמי חבר לפי ראש</t>
  </si>
  <si>
    <t xml:space="preserve">תעריפים דמי חבר (לפי מ"ר) </t>
  </si>
  <si>
    <t>שנה</t>
  </si>
  <si>
    <t>ועד מקומי</t>
  </si>
  <si>
    <t>איך הגענו לתעריף למ"ר אגודה 2022</t>
  </si>
  <si>
    <t>הפרש בחיוב ועד מקומי 2022 לעומת 2021</t>
  </si>
  <si>
    <t>הפחתת ההפרש מתעריף חיוב מ"ר אגודה 2021</t>
  </si>
  <si>
    <t>הכנסות דמי חבר (לפי מ"ר)  -  שנת 2021</t>
  </si>
  <si>
    <t>% גבייה</t>
  </si>
  <si>
    <t>תעריף</t>
  </si>
  <si>
    <t>מ"ר</t>
  </si>
  <si>
    <t>הכנסות דמי חבר (לפי ראש) אגודה - לפי שנים</t>
  </si>
  <si>
    <t>ראש</t>
  </si>
  <si>
    <t>חודשי גבייה</t>
  </si>
  <si>
    <t>נושא</t>
  </si>
  <si>
    <t>עלות</t>
  </si>
  <si>
    <t>מקור</t>
  </si>
  <si>
    <t>ביצוע</t>
  </si>
  <si>
    <t>עמודה1</t>
  </si>
  <si>
    <t>פרוייקט שיפוץ בית תינוקות</t>
  </si>
  <si>
    <t xml:space="preserve">היטל השבחה - 400,000 ₪, קרן חינוך - 100,000 ₪ </t>
  </si>
  <si>
    <t>אושר ב- 2021 מתבצע בחודשים הקרובים</t>
  </si>
  <si>
    <t>הנחת צינור לכיבוי שריפות</t>
  </si>
  <si>
    <t>בבדיקה</t>
  </si>
  <si>
    <t>קלאב קאר תפעולי לשמוש תרבות חינוך והאגודה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</si>
</sst>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_);[Red]\(#,##0\)"/>
    <numFmt numFmtId="166" formatCode="#,##0.00_);[Red]\(#,##0.00\)"/>
    <numFmt numFmtId="167" formatCode="_ [$₪-40D]\ * #,##0.00_ ;_ [$₪-40D]\ * \-#,##0.00_ ;_ [$₪-40D]\ * &quot;-&quot;??_ ;_ @_ "/>
    <numFmt numFmtId="168" formatCode="0.0%"/>
    <numFmt numFmtId="169" formatCode="_ &quot;₪&quot;\ * #,##0_ ;_ &quot;₪&quot;\ * \-#,##0_ ;_ &quot;₪&quot;\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4"/>
      <color theme="1"/>
      <name val="David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u/>
      <sz val="12"/>
      <color theme="1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David"/>
      <family val="2"/>
    </font>
    <font>
      <b/>
      <sz val="12"/>
      <color rgb="FF002060"/>
      <name val="David"/>
      <family val="2"/>
    </font>
    <font>
      <sz val="14"/>
      <color theme="1"/>
      <name val="David"/>
      <family val="2"/>
    </font>
    <font>
      <sz val="14"/>
      <name val="David"/>
      <family val="2"/>
    </font>
    <font>
      <sz val="14"/>
      <color rgb="FFFF0000"/>
      <name val="David"/>
      <family val="2"/>
    </font>
    <font>
      <b/>
      <sz val="14"/>
      <color rgb="FFFF0000"/>
      <name val="David"/>
      <family val="2"/>
    </font>
    <font>
      <b/>
      <sz val="14"/>
      <name val="David"/>
      <family val="2"/>
    </font>
    <font>
      <b/>
      <sz val="16"/>
      <color theme="1"/>
      <name val="David"/>
      <family val="2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sz val="14"/>
      <color theme="1"/>
      <name val="David"/>
    </font>
    <font>
      <b/>
      <sz val="14"/>
      <name val="David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theme="7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medium">
        <color indexed="64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theme="7"/>
      </top>
      <bottom/>
      <diagonal/>
    </border>
    <border>
      <left style="medium">
        <color indexed="64"/>
      </left>
      <right style="medium">
        <color rgb="FF000000"/>
      </right>
      <top style="thin">
        <color theme="7"/>
      </top>
      <bottom/>
      <diagonal/>
    </border>
    <border>
      <left/>
      <right style="medium">
        <color rgb="FF000000"/>
      </right>
      <top style="thin">
        <color theme="7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thin">
        <color theme="7"/>
      </top>
      <bottom style="medium">
        <color rgb="FF000000"/>
      </bottom>
      <diagonal/>
    </border>
    <border>
      <left/>
      <right/>
      <top style="thin">
        <color theme="7"/>
      </top>
      <bottom style="medium">
        <color rgb="FF000000"/>
      </bottom>
      <diagonal/>
    </border>
    <border>
      <left/>
      <right style="medium">
        <color rgb="FF000000"/>
      </right>
      <top style="thin">
        <color theme="7"/>
      </top>
      <bottom style="medium">
        <color rgb="FF000000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horizontal="right"/>
    </xf>
    <xf numFmtId="165" fontId="4" fillId="5" borderId="25" xfId="4" applyNumberFormat="1" applyFont="1" applyFill="1" applyBorder="1" applyAlignment="1">
      <alignment horizontal="right"/>
    </xf>
    <xf numFmtId="165" fontId="4" fillId="5" borderId="22" xfId="4" applyNumberFormat="1" applyFont="1" applyFill="1" applyBorder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5" fillId="5" borderId="33" xfId="0" applyNumberFormat="1" applyFont="1" applyFill="1" applyBorder="1" applyAlignment="1">
      <alignment horizontal="centerContinuous" vertical="center"/>
    </xf>
    <xf numFmtId="165" fontId="5" fillId="5" borderId="32" xfId="0" applyNumberFormat="1" applyFont="1" applyFill="1" applyBorder="1" applyAlignment="1">
      <alignment horizontal="centerContinuous" vertical="center"/>
    </xf>
    <xf numFmtId="165" fontId="5" fillId="5" borderId="31" xfId="0" applyNumberFormat="1" applyFont="1" applyFill="1" applyBorder="1" applyAlignment="1">
      <alignment horizontal="centerContinuous" vertical="center"/>
    </xf>
    <xf numFmtId="165" fontId="5" fillId="5" borderId="19" xfId="4" applyNumberFormat="1" applyFont="1" applyFill="1" applyBorder="1" applyAlignment="1">
      <alignment horizontal="centerContinuous"/>
    </xf>
    <xf numFmtId="165" fontId="5" fillId="5" borderId="18" xfId="4" applyNumberFormat="1" applyFont="1" applyFill="1" applyBorder="1" applyAlignment="1">
      <alignment horizontal="centerContinuous"/>
    </xf>
    <xf numFmtId="165" fontId="5" fillId="5" borderId="17" xfId="4" applyNumberFormat="1" applyFont="1" applyFill="1" applyBorder="1" applyAlignment="1">
      <alignment horizontal="centerContinuous"/>
    </xf>
    <xf numFmtId="0" fontId="5" fillId="5" borderId="16" xfId="4" applyNumberFormat="1" applyFont="1" applyFill="1" applyBorder="1" applyAlignment="1">
      <alignment horizontal="right"/>
    </xf>
    <xf numFmtId="0" fontId="5" fillId="5" borderId="3" xfId="4" applyNumberFormat="1" applyFont="1" applyFill="1" applyBorder="1" applyAlignment="1">
      <alignment horizontal="right"/>
    </xf>
    <xf numFmtId="0" fontId="5" fillId="5" borderId="10" xfId="4" applyNumberFormat="1" applyFont="1" applyFill="1" applyBorder="1" applyAlignment="1">
      <alignment horizontal="center"/>
    </xf>
    <xf numFmtId="165" fontId="6" fillId="0" borderId="0" xfId="0" applyNumberFormat="1" applyFont="1"/>
    <xf numFmtId="165" fontId="5" fillId="5" borderId="30" xfId="4" applyNumberFormat="1" applyFont="1" applyFill="1" applyBorder="1" applyAlignment="1">
      <alignment horizontal="right"/>
    </xf>
    <xf numFmtId="0" fontId="5" fillId="5" borderId="29" xfId="4" applyNumberFormat="1" applyFont="1" applyFill="1" applyBorder="1" applyAlignment="1">
      <alignment horizontal="center"/>
    </xf>
    <xf numFmtId="165" fontId="5" fillId="5" borderId="29" xfId="4" applyNumberFormat="1" applyFont="1" applyFill="1" applyBorder="1" applyAlignment="1">
      <alignment horizontal="center"/>
    </xf>
    <xf numFmtId="165" fontId="5" fillId="5" borderId="28" xfId="4" applyNumberFormat="1" applyFont="1" applyFill="1" applyBorder="1" applyAlignment="1">
      <alignment horizontal="center"/>
    </xf>
    <xf numFmtId="0" fontId="5" fillId="7" borderId="25" xfId="4" applyNumberFormat="1" applyFont="1" applyFill="1" applyBorder="1" applyAlignment="1">
      <alignment horizontal="right"/>
    </xf>
    <xf numFmtId="44" fontId="5" fillId="7" borderId="4" xfId="2" applyFont="1" applyFill="1" applyBorder="1" applyAlignment="1">
      <alignment horizontal="center"/>
    </xf>
    <xf numFmtId="44" fontId="5" fillId="7" borderId="14" xfId="2" applyFont="1" applyFill="1" applyBorder="1" applyAlignment="1">
      <alignment horizontal="center"/>
    </xf>
    <xf numFmtId="165" fontId="4" fillId="5" borderId="4" xfId="4" applyNumberFormat="1" applyFont="1" applyFill="1" applyBorder="1" applyAlignment="1">
      <alignment horizontal="right"/>
    </xf>
    <xf numFmtId="165" fontId="4" fillId="5" borderId="14" xfId="4" applyNumberFormat="1" applyFont="1" applyFill="1" applyBorder="1" applyAlignment="1">
      <alignment horizontal="center"/>
    </xf>
    <xf numFmtId="0" fontId="5" fillId="7" borderId="24" xfId="4" applyNumberFormat="1" applyFont="1" applyFill="1" applyBorder="1" applyAlignment="1">
      <alignment horizontal="right"/>
    </xf>
    <xf numFmtId="44" fontId="5" fillId="7" borderId="2" xfId="2" applyFont="1" applyFill="1" applyBorder="1" applyAlignment="1">
      <alignment horizontal="center"/>
    </xf>
    <xf numFmtId="44" fontId="5" fillId="7" borderId="12" xfId="2" applyFont="1" applyFill="1" applyBorder="1" applyAlignment="1">
      <alignment horizontal="center"/>
    </xf>
    <xf numFmtId="166" fontId="4" fillId="0" borderId="23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165" fontId="4" fillId="5" borderId="21" xfId="4" applyNumberFormat="1" applyFont="1" applyFill="1" applyBorder="1" applyAlignment="1">
      <alignment horizontal="right"/>
    </xf>
    <xf numFmtId="165" fontId="4" fillId="5" borderId="20" xfId="4" applyNumberFormat="1" applyFont="1" applyFill="1" applyBorder="1" applyAlignment="1">
      <alignment horizontal="center"/>
    </xf>
    <xf numFmtId="0" fontId="5" fillId="6" borderId="16" xfId="4" applyNumberFormat="1" applyFont="1" applyFill="1" applyBorder="1" applyAlignment="1">
      <alignment horizontal="right"/>
    </xf>
    <xf numFmtId="44" fontId="5" fillId="3" borderId="3" xfId="4" applyNumberFormat="1" applyFont="1" applyBorder="1" applyAlignment="1">
      <alignment horizontal="center"/>
    </xf>
    <xf numFmtId="44" fontId="5" fillId="3" borderId="10" xfId="4" applyNumberFormat="1" applyFont="1" applyBorder="1" applyAlignment="1">
      <alignment horizontal="center"/>
    </xf>
    <xf numFmtId="165" fontId="9" fillId="6" borderId="0" xfId="0" applyNumberFormat="1" applyFont="1" applyFill="1"/>
    <xf numFmtId="38" fontId="4" fillId="0" borderId="0" xfId="0" applyNumberFormat="1" applyFont="1"/>
    <xf numFmtId="165" fontId="4" fillId="0" borderId="0" xfId="0" applyNumberFormat="1" applyFont="1" applyAlignment="1">
      <alignment horizontal="left"/>
    </xf>
    <xf numFmtId="0" fontId="5" fillId="5" borderId="3" xfId="4" applyNumberFormat="1" applyFont="1" applyFill="1" applyBorder="1" applyAlignment="1">
      <alignment horizontal="center" readingOrder="2"/>
    </xf>
    <xf numFmtId="0" fontId="5" fillId="5" borderId="3" xfId="4" applyNumberFormat="1" applyFont="1" applyFill="1" applyBorder="1" applyAlignment="1">
      <alignment horizontal="center"/>
    </xf>
    <xf numFmtId="165" fontId="9" fillId="7" borderId="15" xfId="3" applyNumberFormat="1" applyFont="1" applyFill="1" applyBorder="1"/>
    <xf numFmtId="9" fontId="4" fillId="7" borderId="4" xfId="4" applyNumberFormat="1" applyFont="1" applyFill="1" applyBorder="1" applyAlignment="1">
      <alignment horizontal="center"/>
    </xf>
    <xf numFmtId="44" fontId="4" fillId="7" borderId="4" xfId="4" applyNumberFormat="1" applyFont="1" applyFill="1" applyBorder="1" applyAlignment="1">
      <alignment horizontal="center"/>
    </xf>
    <xf numFmtId="165" fontId="4" fillId="7" borderId="4" xfId="4" applyNumberFormat="1" applyFont="1" applyFill="1" applyBorder="1" applyAlignment="1">
      <alignment horizontal="right"/>
    </xf>
    <xf numFmtId="165" fontId="4" fillId="7" borderId="4" xfId="4" applyNumberFormat="1" applyFont="1" applyFill="1" applyBorder="1" applyAlignment="1">
      <alignment horizontal="center"/>
    </xf>
    <xf numFmtId="0" fontId="10" fillId="7" borderId="14" xfId="4" applyNumberFormat="1" applyFont="1" applyFill="1" applyBorder="1" applyAlignment="1">
      <alignment horizontal="center"/>
    </xf>
    <xf numFmtId="165" fontId="9" fillId="7" borderId="11" xfId="3" applyNumberFormat="1" applyFont="1" applyFill="1" applyBorder="1"/>
    <xf numFmtId="9" fontId="4" fillId="7" borderId="3" xfId="4" applyNumberFormat="1" applyFont="1" applyFill="1" applyBorder="1" applyAlignment="1">
      <alignment horizontal="center"/>
    </xf>
    <xf numFmtId="44" fontId="4" fillId="7" borderId="3" xfId="4" applyNumberFormat="1" applyFont="1" applyFill="1" applyBorder="1" applyAlignment="1">
      <alignment horizontal="center"/>
    </xf>
    <xf numFmtId="165" fontId="4" fillId="7" borderId="3" xfId="4" applyNumberFormat="1" applyFont="1" applyFill="1" applyBorder="1" applyAlignment="1">
      <alignment horizontal="right"/>
    </xf>
    <xf numFmtId="165" fontId="4" fillId="7" borderId="3" xfId="4" applyNumberFormat="1" applyFont="1" applyFill="1" applyBorder="1" applyAlignment="1">
      <alignment horizontal="center"/>
    </xf>
    <xf numFmtId="0" fontId="10" fillId="7" borderId="10" xfId="4" applyNumberFormat="1" applyFont="1" applyFill="1" applyBorder="1" applyAlignment="1">
      <alignment horizontal="center"/>
    </xf>
    <xf numFmtId="165" fontId="9" fillId="6" borderId="13" xfId="3" applyNumberFormat="1" applyFont="1" applyFill="1" applyBorder="1"/>
    <xf numFmtId="9" fontId="4" fillId="3" borderId="2" xfId="4" applyNumberFormat="1" applyFont="1" applyAlignment="1">
      <alignment horizontal="center"/>
    </xf>
    <xf numFmtId="44" fontId="4" fillId="6" borderId="2" xfId="4" applyNumberFormat="1" applyFont="1" applyFill="1" applyAlignment="1">
      <alignment horizontal="center"/>
    </xf>
    <xf numFmtId="165" fontId="4" fillId="3" borderId="2" xfId="4" applyNumberFormat="1" applyFont="1" applyAlignment="1">
      <alignment horizontal="right"/>
    </xf>
    <xf numFmtId="165" fontId="4" fillId="6" borderId="2" xfId="4" applyNumberFormat="1" applyFont="1" applyFill="1" applyAlignment="1">
      <alignment horizontal="center"/>
    </xf>
    <xf numFmtId="0" fontId="10" fillId="6" borderId="12" xfId="4" applyNumberFormat="1" applyFont="1" applyFill="1" applyBorder="1" applyAlignment="1">
      <alignment horizontal="center"/>
    </xf>
    <xf numFmtId="165" fontId="9" fillId="6" borderId="11" xfId="3" applyNumberFormat="1" applyFont="1" applyFill="1" applyBorder="1"/>
    <xf numFmtId="9" fontId="4" fillId="3" borderId="3" xfId="4" applyNumberFormat="1" applyFont="1" applyBorder="1" applyAlignment="1">
      <alignment horizontal="center"/>
    </xf>
    <xf numFmtId="44" fontId="4" fillId="6" borderId="3" xfId="4" applyNumberFormat="1" applyFont="1" applyFill="1" applyBorder="1" applyAlignment="1">
      <alignment horizontal="center"/>
    </xf>
    <xf numFmtId="165" fontId="4" fillId="3" borderId="3" xfId="4" applyNumberFormat="1" applyFont="1" applyBorder="1" applyAlignment="1">
      <alignment horizontal="right"/>
    </xf>
    <xf numFmtId="165" fontId="4" fillId="6" borderId="3" xfId="4" applyNumberFormat="1" applyFont="1" applyFill="1" applyBorder="1" applyAlignment="1">
      <alignment horizontal="center"/>
    </xf>
    <xf numFmtId="0" fontId="10" fillId="6" borderId="10" xfId="4" applyNumberFormat="1" applyFont="1" applyFill="1" applyBorder="1" applyAlignment="1">
      <alignment horizontal="center"/>
    </xf>
    <xf numFmtId="165" fontId="4" fillId="5" borderId="18" xfId="4" applyNumberFormat="1" applyFont="1" applyFill="1" applyBorder="1" applyAlignment="1">
      <alignment horizontal="centerContinuous"/>
    </xf>
    <xf numFmtId="165" fontId="9" fillId="7" borderId="13" xfId="3" applyNumberFormat="1" applyFont="1" applyFill="1" applyBorder="1"/>
    <xf numFmtId="9" fontId="4" fillId="7" borderId="2" xfId="4" applyNumberFormat="1" applyFont="1" applyFill="1" applyAlignment="1">
      <alignment horizontal="center"/>
    </xf>
    <xf numFmtId="44" fontId="4" fillId="7" borderId="2" xfId="4" applyNumberFormat="1" applyFont="1" applyFill="1" applyAlignment="1">
      <alignment horizontal="center"/>
    </xf>
    <xf numFmtId="165" fontId="4" fillId="7" borderId="2" xfId="4" applyNumberFormat="1" applyFont="1" applyFill="1" applyAlignment="1">
      <alignment horizontal="center"/>
    </xf>
    <xf numFmtId="0" fontId="10" fillId="7" borderId="12" xfId="4" applyNumberFormat="1" applyFont="1" applyFill="1" applyBorder="1" applyAlignment="1">
      <alignment horizontal="center"/>
    </xf>
    <xf numFmtId="44" fontId="4" fillId="3" borderId="3" xfId="4" applyNumberFormat="1" applyFont="1" applyBorder="1" applyAlignment="1">
      <alignment horizontal="center"/>
    </xf>
    <xf numFmtId="165" fontId="4" fillId="3" borderId="3" xfId="4" applyNumberFormat="1" applyFont="1" applyBorder="1" applyAlignment="1">
      <alignment horizontal="center"/>
    </xf>
    <xf numFmtId="0" fontId="10" fillId="3" borderId="10" xfId="4" applyNumberFormat="1" applyFont="1" applyBorder="1" applyAlignment="1">
      <alignment horizontal="center"/>
    </xf>
    <xf numFmtId="167" fontId="4" fillId="0" borderId="23" xfId="0" applyNumberFormat="1" applyFont="1" applyBorder="1"/>
    <xf numFmtId="44" fontId="4" fillId="0" borderId="23" xfId="2" applyFont="1" applyBorder="1"/>
    <xf numFmtId="0" fontId="11" fillId="0" borderId="0" xfId="0" applyFont="1"/>
    <xf numFmtId="164" fontId="11" fillId="0" borderId="0" xfId="1" applyNumberFormat="1" applyFont="1"/>
    <xf numFmtId="0" fontId="15" fillId="8" borderId="7" xfId="0" applyFont="1" applyFill="1" applyBorder="1"/>
    <xf numFmtId="164" fontId="3" fillId="12" borderId="5" xfId="1" applyNumberFormat="1" applyFont="1" applyFill="1" applyBorder="1"/>
    <xf numFmtId="164" fontId="3" fillId="12" borderId="5" xfId="1" applyNumberFormat="1" applyFont="1" applyFill="1" applyBorder="1" applyAlignment="1">
      <alignment horizontal="center"/>
    </xf>
    <xf numFmtId="164" fontId="11" fillId="12" borderId="5" xfId="1" applyNumberFormat="1" applyFont="1" applyFill="1" applyBorder="1"/>
    <xf numFmtId="164" fontId="13" fillId="12" borderId="5" xfId="1" applyNumberFormat="1" applyFont="1" applyFill="1" applyBorder="1"/>
    <xf numFmtId="164" fontId="3" fillId="12" borderId="6" xfId="1" applyNumberFormat="1" applyFont="1" applyFill="1" applyBorder="1"/>
    <xf numFmtId="0" fontId="12" fillId="0" borderId="0" xfId="0" applyFont="1"/>
    <xf numFmtId="164" fontId="13" fillId="0" borderId="35" xfId="1" applyNumberFormat="1" applyFont="1" applyBorder="1"/>
    <xf numFmtId="164" fontId="11" fillId="0" borderId="35" xfId="1" applyNumberFormat="1" applyFont="1" applyBorder="1"/>
    <xf numFmtId="164" fontId="14" fillId="9" borderId="35" xfId="1" applyNumberFormat="1" applyFont="1" applyFill="1" applyBorder="1"/>
    <xf numFmtId="164" fontId="3" fillId="9" borderId="35" xfId="1" applyNumberFormat="1" applyFont="1" applyFill="1" applyBorder="1"/>
    <xf numFmtId="164" fontId="3" fillId="0" borderId="35" xfId="1" applyNumberFormat="1" applyFont="1" applyBorder="1"/>
    <xf numFmtId="0" fontId="11" fillId="0" borderId="36" xfId="0" applyFont="1" applyBorder="1"/>
    <xf numFmtId="164" fontId="3" fillId="9" borderId="35" xfId="1" applyNumberFormat="1" applyFont="1" applyFill="1" applyBorder="1" applyAlignment="1">
      <alignment horizontal="center"/>
    </xf>
    <xf numFmtId="164" fontId="14" fillId="11" borderId="35" xfId="1" applyNumberFormat="1" applyFont="1" applyFill="1" applyBorder="1"/>
    <xf numFmtId="164" fontId="3" fillId="6" borderId="35" xfId="1" applyNumberFormat="1" applyFont="1" applyFill="1" applyBorder="1"/>
    <xf numFmtId="164" fontId="3" fillId="10" borderId="35" xfId="1" applyNumberFormat="1" applyFont="1" applyFill="1" applyBorder="1"/>
    <xf numFmtId="164" fontId="14" fillId="10" borderId="35" xfId="1" applyNumberFormat="1" applyFont="1" applyFill="1" applyBorder="1"/>
    <xf numFmtId="164" fontId="11" fillId="0" borderId="36" xfId="1" applyNumberFormat="1" applyFont="1" applyBorder="1"/>
    <xf numFmtId="0" fontId="11" fillId="0" borderId="34" xfId="0" applyFont="1" applyBorder="1"/>
    <xf numFmtId="169" fontId="11" fillId="0" borderId="0" xfId="2" applyNumberFormat="1" applyFont="1" applyBorder="1"/>
    <xf numFmtId="17" fontId="11" fillId="0" borderId="0" xfId="0" applyNumberFormat="1" applyFont="1"/>
    <xf numFmtId="0" fontId="0" fillId="0" borderId="5" xfId="0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1" fillId="0" borderId="37" xfId="0" applyFont="1" applyBorder="1"/>
    <xf numFmtId="164" fontId="11" fillId="0" borderId="7" xfId="1" applyNumberFormat="1" applyFont="1" applyBorder="1"/>
    <xf numFmtId="168" fontId="11" fillId="0" borderId="34" xfId="0" applyNumberFormat="1" applyFont="1" applyBorder="1"/>
    <xf numFmtId="164" fontId="3" fillId="12" borderId="6" xfId="1" applyNumberFormat="1" applyFont="1" applyFill="1" applyBorder="1" applyAlignment="1">
      <alignment horizontal="center"/>
    </xf>
    <xf numFmtId="164" fontId="13" fillId="12" borderId="6" xfId="1" applyNumberFormat="1" applyFont="1" applyFill="1" applyBorder="1"/>
    <xf numFmtId="164" fontId="11" fillId="12" borderId="6" xfId="1" applyNumberFormat="1" applyFont="1" applyFill="1" applyBorder="1"/>
    <xf numFmtId="164" fontId="3" fillId="12" borderId="6" xfId="1" applyNumberFormat="1" applyFont="1" applyFill="1" applyBorder="1" applyAlignment="1">
      <alignment horizontal="right"/>
    </xf>
    <xf numFmtId="164" fontId="11" fillId="0" borderId="38" xfId="1" applyNumberFormat="1" applyFont="1" applyBorder="1"/>
    <xf numFmtId="164" fontId="3" fillId="12" borderId="33" xfId="1" applyNumberFormat="1" applyFont="1" applyFill="1" applyBorder="1" applyAlignment="1">
      <alignment horizontal="right"/>
    </xf>
    <xf numFmtId="164" fontId="3" fillId="12" borderId="33" xfId="1" applyNumberFormat="1" applyFont="1" applyFill="1" applyBorder="1"/>
    <xf numFmtId="0" fontId="11" fillId="0" borderId="39" xfId="0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15" fillId="14" borderId="40" xfId="0" applyFont="1" applyFill="1" applyBorder="1"/>
    <xf numFmtId="0" fontId="15" fillId="14" borderId="41" xfId="0" applyFont="1" applyFill="1" applyBorder="1"/>
    <xf numFmtId="0" fontId="15" fillId="14" borderId="42" xfId="0" applyFont="1" applyFill="1" applyBorder="1"/>
    <xf numFmtId="0" fontId="11" fillId="0" borderId="43" xfId="0" applyFont="1" applyBorder="1"/>
    <xf numFmtId="9" fontId="11" fillId="0" borderId="44" xfId="5" applyFont="1" applyBorder="1"/>
    <xf numFmtId="0" fontId="3" fillId="9" borderId="43" xfId="0" applyFont="1" applyFill="1" applyBorder="1"/>
    <xf numFmtId="9" fontId="14" fillId="9" borderId="44" xfId="5" applyFont="1" applyFill="1" applyBorder="1"/>
    <xf numFmtId="0" fontId="3" fillId="9" borderId="43" xfId="0" applyFont="1" applyFill="1" applyBorder="1" applyAlignment="1">
      <alignment horizontal="right"/>
    </xf>
    <xf numFmtId="164" fontId="3" fillId="9" borderId="45" xfId="1" applyNumberFormat="1" applyFont="1" applyFill="1" applyBorder="1"/>
    <xf numFmtId="0" fontId="3" fillId="0" borderId="43" xfId="0" applyFont="1" applyBorder="1"/>
    <xf numFmtId="168" fontId="11" fillId="0" borderId="44" xfId="5" applyNumberFormat="1" applyFont="1" applyBorder="1"/>
    <xf numFmtId="0" fontId="11" fillId="0" borderId="46" xfId="0" applyFont="1" applyBorder="1"/>
    <xf numFmtId="0" fontId="3" fillId="10" borderId="43" xfId="0" applyFont="1" applyFill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5" fillId="8" borderId="47" xfId="0" applyFont="1" applyFill="1" applyBorder="1"/>
    <xf numFmtId="0" fontId="15" fillId="14" borderId="44" xfId="0" applyFont="1" applyFill="1" applyBorder="1"/>
    <xf numFmtId="0" fontId="3" fillId="9" borderId="43" xfId="0" applyFont="1" applyFill="1" applyBorder="1" applyAlignment="1">
      <alignment horizontal="center" wrapText="1"/>
    </xf>
    <xf numFmtId="0" fontId="11" fillId="0" borderId="44" xfId="0" applyFont="1" applyBorder="1"/>
    <xf numFmtId="9" fontId="11" fillId="0" borderId="44" xfId="0" applyNumberFormat="1" applyFont="1" applyBorder="1"/>
    <xf numFmtId="0" fontId="3" fillId="11" borderId="43" xfId="0" applyFont="1" applyFill="1" applyBorder="1"/>
    <xf numFmtId="0" fontId="3" fillId="9" borderId="43" xfId="0" applyFont="1" applyFill="1" applyBorder="1" applyAlignment="1">
      <alignment horizontal="center"/>
    </xf>
    <xf numFmtId="168" fontId="11" fillId="0" borderId="44" xfId="0" applyNumberFormat="1" applyFont="1" applyBorder="1"/>
    <xf numFmtId="0" fontId="3" fillId="6" borderId="43" xfId="0" applyFont="1" applyFill="1" applyBorder="1"/>
    <xf numFmtId="0" fontId="3" fillId="10" borderId="43" xfId="0" applyFont="1" applyFill="1" applyBorder="1"/>
    <xf numFmtId="0" fontId="3" fillId="10" borderId="48" xfId="0" applyFont="1" applyFill="1" applyBorder="1"/>
    <xf numFmtId="164" fontId="3" fillId="10" borderId="49" xfId="1" applyNumberFormat="1" applyFont="1" applyFill="1" applyBorder="1"/>
    <xf numFmtId="168" fontId="11" fillId="0" borderId="50" xfId="0" applyNumberFormat="1" applyFont="1" applyBorder="1"/>
    <xf numFmtId="0" fontId="11" fillId="0" borderId="51" xfId="0" applyFont="1" applyBorder="1"/>
    <xf numFmtId="164" fontId="11" fillId="0" borderId="0" xfId="1" applyNumberFormat="1" applyFont="1" applyBorder="1"/>
    <xf numFmtId="168" fontId="11" fillId="0" borderId="52" xfId="0" applyNumberFormat="1" applyFont="1" applyBorder="1"/>
    <xf numFmtId="0" fontId="11" fillId="0" borderId="53" xfId="0" applyFont="1" applyBorder="1"/>
    <xf numFmtId="0" fontId="11" fillId="0" borderId="54" xfId="0" applyFont="1" applyBorder="1"/>
    <xf numFmtId="0" fontId="16" fillId="13" borderId="0" xfId="0" applyFont="1" applyFill="1" applyBorder="1" applyAlignment="1">
      <alignment horizontal="center"/>
    </xf>
    <xf numFmtId="165" fontId="5" fillId="4" borderId="27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Percent" xfId="5" builtinId="5"/>
    <cellStyle name="הערה" xfId="4" builtinId="10"/>
    <cellStyle name="קלט" xfId="3" builtinId="20"/>
  </cellStyles>
  <dxfs count="8">
    <dxf>
      <font>
        <strike val="0"/>
        <outline val="0"/>
        <shadow val="0"/>
        <u val="none"/>
        <vertAlign val="baseline"/>
        <sz val="14"/>
        <name val="David"/>
        <scheme val="none"/>
      </font>
    </dxf>
    <dxf>
      <font>
        <strike val="0"/>
        <outline val="0"/>
        <shadow val="0"/>
        <u val="none"/>
        <vertAlign val="baseline"/>
        <sz val="14"/>
        <name val="David"/>
        <scheme val="none"/>
      </font>
    </dxf>
    <dxf>
      <font>
        <strike val="0"/>
        <outline val="0"/>
        <shadow val="0"/>
        <u val="none"/>
        <vertAlign val="baseline"/>
        <sz val="14"/>
        <name val="David"/>
        <scheme val="none"/>
      </font>
    </dxf>
    <dxf>
      <font>
        <strike val="0"/>
        <outline val="0"/>
        <shadow val="0"/>
        <u val="none"/>
        <vertAlign val="baseline"/>
        <sz val="14"/>
        <name val="David"/>
        <scheme val="none"/>
      </font>
    </dxf>
    <dxf>
      <font>
        <strike val="0"/>
        <outline val="0"/>
        <shadow val="0"/>
        <u val="none"/>
        <vertAlign val="baseline"/>
        <sz val="14"/>
        <name val="David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David"/>
        <scheme val="none"/>
      </font>
    </dxf>
    <dxf>
      <font>
        <b/>
        <strike val="0"/>
        <outline val="0"/>
        <shadow val="0"/>
        <u val="none"/>
        <vertAlign val="baseline"/>
        <sz val="14"/>
        <color auto="1"/>
        <name val="David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14</xdr:row>
      <xdr:rowOff>0</xdr:rowOff>
    </xdr:from>
    <xdr:to>
      <xdr:col>6</xdr:col>
      <xdr:colOff>518160</xdr:colOff>
      <xdr:row>15</xdr:row>
      <xdr:rowOff>152400</xdr:rowOff>
    </xdr:to>
    <xdr:cxnSp macro="">
      <xdr:nvCxnSpPr>
        <xdr:cNvPr id="2" name="מחבר מעוקל 3">
          <a:extLst>
            <a:ext uri="{FF2B5EF4-FFF2-40B4-BE49-F238E27FC236}">
              <a16:creationId xmlns:a16="http://schemas.microsoft.com/office/drawing/2014/main" xmlns="" id="{0768ED86-4B61-40AB-97C0-A5A2AA769FFA}"/>
            </a:ext>
          </a:extLst>
        </xdr:cNvPr>
        <xdr:cNvCxnSpPr/>
      </xdr:nvCxnSpPr>
      <xdr:spPr>
        <a:xfrm rot="10800000">
          <a:off x="11227399440" y="876300"/>
          <a:ext cx="1752600" cy="327660"/>
        </a:xfrm>
        <a:prstGeom prst="curvedConnector3">
          <a:avLst/>
        </a:prstGeom>
        <a:ln w="3810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טבלה1" displayName="טבלה1" ref="C2:G7" totalsRowShown="0" headerRowDxfId="7" dataDxfId="6" tableBorderDxfId="5">
  <tableColumns count="5">
    <tableColumn id="1" name="נושא" dataDxfId="4"/>
    <tableColumn id="2" name="עלות" dataDxfId="3"/>
    <tableColumn id="3" name="מקור" dataDxfId="2"/>
    <tableColumn id="4" name="ביצוע" dataDxfId="1"/>
    <tableColumn id="5" name="עמודה1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L132"/>
  <sheetViews>
    <sheetView rightToLeft="1" tabSelected="1" topLeftCell="A103" zoomScaleNormal="100" workbookViewId="0">
      <selection activeCell="F8" sqref="F8"/>
    </sheetView>
  </sheetViews>
  <sheetFormatPr defaultColWidth="8.69921875" defaultRowHeight="18" x14ac:dyDescent="0.35"/>
  <cols>
    <col min="1" max="2" width="8.69921875" style="76"/>
    <col min="3" max="3" width="40.19921875" style="76" bestFit="1" customWidth="1"/>
    <col min="4" max="5" width="11.5" style="76" customWidth="1"/>
    <col min="6" max="6" width="14.69921875" style="76" bestFit="1" customWidth="1"/>
    <col min="7" max="7" width="18.8984375" style="76" bestFit="1" customWidth="1"/>
    <col min="8" max="16384" width="8.69921875" style="76"/>
  </cols>
  <sheetData>
    <row r="1" spans="3:7" ht="21.6" customHeight="1" x14ac:dyDescent="0.4">
      <c r="C1" s="148" t="s">
        <v>0</v>
      </c>
      <c r="D1" s="148"/>
      <c r="E1" s="148"/>
      <c r="F1" s="148"/>
      <c r="G1" s="148"/>
    </row>
    <row r="2" spans="3:7" x14ac:dyDescent="0.35">
      <c r="C2" s="116" t="s">
        <v>1</v>
      </c>
      <c r="D2" s="117" t="s">
        <v>2</v>
      </c>
      <c r="E2" s="117" t="s">
        <v>3</v>
      </c>
      <c r="F2" s="117" t="s">
        <v>4</v>
      </c>
      <c r="G2" s="118" t="s">
        <v>5</v>
      </c>
    </row>
    <row r="3" spans="3:7" x14ac:dyDescent="0.35">
      <c r="C3" s="119" t="s">
        <v>6</v>
      </c>
      <c r="D3" s="85">
        <v>-587024.98800000001</v>
      </c>
      <c r="E3" s="85">
        <v>-563616</v>
      </c>
      <c r="F3" s="85">
        <v>-484837.89</v>
      </c>
      <c r="G3" s="120">
        <f t="shared" ref="G3:G6" si="0">D3/$D$7</f>
        <v>0.73652018046892154</v>
      </c>
    </row>
    <row r="4" spans="3:7" x14ac:dyDescent="0.35">
      <c r="C4" s="119" t="s">
        <v>7</v>
      </c>
      <c r="D4" s="86">
        <v>50000</v>
      </c>
      <c r="E4" s="86">
        <v>45089</v>
      </c>
      <c r="F4" s="86">
        <v>42367.5</v>
      </c>
      <c r="G4" s="120">
        <f t="shared" si="0"/>
        <v>-6.2733290364542491E-2</v>
      </c>
    </row>
    <row r="5" spans="3:7" x14ac:dyDescent="0.35">
      <c r="C5" s="119" t="s">
        <v>8</v>
      </c>
      <c r="D5" s="85">
        <v>-171000</v>
      </c>
      <c r="E5" s="85">
        <v>-185000</v>
      </c>
      <c r="F5" s="85">
        <v>-142500</v>
      </c>
      <c r="G5" s="120">
        <f t="shared" si="0"/>
        <v>0.21454785304673535</v>
      </c>
    </row>
    <row r="6" spans="3:7" x14ac:dyDescent="0.35">
      <c r="C6" s="119" t="s">
        <v>9</v>
      </c>
      <c r="D6" s="85">
        <v>-89000</v>
      </c>
      <c r="E6" s="85">
        <v>-89000</v>
      </c>
      <c r="F6" s="85">
        <v>-73860</v>
      </c>
      <c r="G6" s="120">
        <f t="shared" si="0"/>
        <v>0.11166525684888565</v>
      </c>
    </row>
    <row r="7" spans="3:7" x14ac:dyDescent="0.35">
      <c r="C7" s="121" t="s">
        <v>10</v>
      </c>
      <c r="D7" s="87">
        <f>SUBTOTAL(109,D3:D6)</f>
        <v>-797024.98800000001</v>
      </c>
      <c r="E7" s="87">
        <f t="shared" ref="E7" si="1">SUBTOTAL(109,E3:E6)</f>
        <v>-792527</v>
      </c>
      <c r="F7" s="87">
        <f>SUBTOTAL(109,F3:F6)</f>
        <v>-658830.39</v>
      </c>
      <c r="G7" s="122"/>
    </row>
    <row r="8" spans="3:7" x14ac:dyDescent="0.35">
      <c r="C8" s="123" t="s">
        <v>11</v>
      </c>
      <c r="D8" s="88" t="s">
        <v>2</v>
      </c>
      <c r="E8" s="88" t="s">
        <v>3</v>
      </c>
      <c r="F8" s="88" t="s">
        <v>4</v>
      </c>
      <c r="G8" s="124" t="s">
        <v>5</v>
      </c>
    </row>
    <row r="9" spans="3:7" x14ac:dyDescent="0.35">
      <c r="C9" s="119" t="s">
        <v>12</v>
      </c>
      <c r="D9" s="86">
        <v>70000</v>
      </c>
      <c r="E9" s="86">
        <v>90000</v>
      </c>
      <c r="F9" s="86">
        <v>47552.18</v>
      </c>
      <c r="G9" s="120"/>
    </row>
    <row r="10" spans="3:7" x14ac:dyDescent="0.35">
      <c r="C10" s="121" t="s">
        <v>13</v>
      </c>
      <c r="D10" s="88">
        <v>70000</v>
      </c>
      <c r="E10" s="88">
        <v>90000</v>
      </c>
      <c r="F10" s="88">
        <v>47552.18</v>
      </c>
      <c r="G10" s="120">
        <f t="shared" ref="G10:G26" si="2">D10/$D$27</f>
        <v>8.8719898605830169E-2</v>
      </c>
    </row>
    <row r="11" spans="3:7" x14ac:dyDescent="0.35">
      <c r="C11" s="119" t="s">
        <v>14</v>
      </c>
      <c r="D11" s="85">
        <v>-50000</v>
      </c>
      <c r="E11" s="85">
        <v>-50000</v>
      </c>
      <c r="F11" s="85">
        <v>-37734</v>
      </c>
      <c r="G11" s="120"/>
    </row>
    <row r="12" spans="3:7" x14ac:dyDescent="0.35">
      <c r="C12" s="119" t="s">
        <v>15</v>
      </c>
      <c r="D12" s="86">
        <v>80000</v>
      </c>
      <c r="E12" s="86">
        <v>80000</v>
      </c>
      <c r="F12" s="86">
        <v>86259.49</v>
      </c>
      <c r="G12" s="120"/>
    </row>
    <row r="13" spans="3:7" x14ac:dyDescent="0.35">
      <c r="C13" s="121" t="s">
        <v>16</v>
      </c>
      <c r="D13" s="88">
        <f>D11+D12</f>
        <v>30000</v>
      </c>
      <c r="E13" s="88">
        <f t="shared" ref="E13:F13" si="3">E11+E12</f>
        <v>30000</v>
      </c>
      <c r="F13" s="88">
        <f t="shared" si="3"/>
        <v>48525.490000000005</v>
      </c>
      <c r="G13" s="120">
        <f t="shared" si="2"/>
        <v>3.8022813688212927E-2</v>
      </c>
    </row>
    <row r="14" spans="3:7" x14ac:dyDescent="0.35">
      <c r="C14" s="125" t="s">
        <v>17</v>
      </c>
      <c r="D14" s="86">
        <v>10000</v>
      </c>
      <c r="E14" s="86">
        <v>10000</v>
      </c>
      <c r="F14" s="86">
        <v>8333.3333333333339</v>
      </c>
      <c r="G14" s="120">
        <f t="shared" si="2"/>
        <v>1.2674271229404309E-2</v>
      </c>
    </row>
    <row r="15" spans="3:7" x14ac:dyDescent="0.35">
      <c r="C15" s="119" t="s">
        <v>18</v>
      </c>
      <c r="D15" s="86">
        <v>464000</v>
      </c>
      <c r="E15" s="86">
        <v>463080</v>
      </c>
      <c r="F15" s="86">
        <v>386919</v>
      </c>
      <c r="G15" s="120">
        <f t="shared" si="2"/>
        <v>0.58808618504435994</v>
      </c>
    </row>
    <row r="16" spans="3:7" x14ac:dyDescent="0.35">
      <c r="C16" s="119" t="s">
        <v>19</v>
      </c>
      <c r="D16" s="86">
        <v>202000</v>
      </c>
      <c r="E16" s="86">
        <v>185000</v>
      </c>
      <c r="F16" s="86">
        <v>185918</v>
      </c>
      <c r="G16" s="120">
        <f t="shared" si="2"/>
        <v>0.25602027883396705</v>
      </c>
    </row>
    <row r="17" spans="3:7" x14ac:dyDescent="0.35">
      <c r="C17" s="121" t="s">
        <v>20</v>
      </c>
      <c r="D17" s="88">
        <f>D15+D16</f>
        <v>666000</v>
      </c>
      <c r="E17" s="88">
        <f t="shared" ref="E17:F17" si="4">E15+E16</f>
        <v>648080</v>
      </c>
      <c r="F17" s="88">
        <f t="shared" si="4"/>
        <v>572837</v>
      </c>
      <c r="G17" s="120">
        <f t="shared" si="2"/>
        <v>0.844106463878327</v>
      </c>
    </row>
    <row r="18" spans="3:7" x14ac:dyDescent="0.35">
      <c r="C18" s="119" t="s">
        <v>21</v>
      </c>
      <c r="D18" s="85">
        <v>-54000</v>
      </c>
      <c r="E18" s="86">
        <v>0</v>
      </c>
      <c r="F18" s="85">
        <v>-45614.166666666672</v>
      </c>
      <c r="G18" s="120">
        <f t="shared" si="2"/>
        <v>-6.8441064638783272E-2</v>
      </c>
    </row>
    <row r="19" spans="3:7" x14ac:dyDescent="0.35">
      <c r="C19" s="119" t="s">
        <v>22</v>
      </c>
      <c r="D19" s="86">
        <v>54000</v>
      </c>
      <c r="E19" s="86">
        <v>0</v>
      </c>
      <c r="F19" s="86">
        <v>40950</v>
      </c>
      <c r="G19" s="120">
        <f t="shared" si="2"/>
        <v>6.8441064638783272E-2</v>
      </c>
    </row>
    <row r="20" spans="3:7" x14ac:dyDescent="0.35">
      <c r="C20" s="121" t="s">
        <v>23</v>
      </c>
      <c r="D20" s="88">
        <v>0</v>
      </c>
      <c r="E20" s="88">
        <v>0</v>
      </c>
      <c r="F20" s="87">
        <f>F18+F19</f>
        <v>-4664.1666666666715</v>
      </c>
      <c r="G20" s="120"/>
    </row>
    <row r="21" spans="3:7" x14ac:dyDescent="0.35">
      <c r="C21" s="119" t="s">
        <v>24</v>
      </c>
      <c r="D21" s="86"/>
      <c r="E21" s="86"/>
      <c r="F21" s="86">
        <v>10344</v>
      </c>
      <c r="G21" s="120"/>
    </row>
    <row r="22" spans="3:7" x14ac:dyDescent="0.35">
      <c r="C22" s="119" t="s">
        <v>25</v>
      </c>
      <c r="D22" s="86">
        <v>3000</v>
      </c>
      <c r="E22" s="86">
        <v>3000</v>
      </c>
      <c r="F22" s="86">
        <v>0</v>
      </c>
      <c r="G22" s="126">
        <f t="shared" si="2"/>
        <v>3.8022813688212928E-3</v>
      </c>
    </row>
    <row r="23" spans="3:7" x14ac:dyDescent="0.35">
      <c r="C23" s="119" t="s">
        <v>26</v>
      </c>
      <c r="D23" s="86">
        <v>6000</v>
      </c>
      <c r="E23" s="86">
        <v>6000</v>
      </c>
      <c r="F23" s="86">
        <v>5000</v>
      </c>
      <c r="G23" s="120">
        <f t="shared" si="2"/>
        <v>7.6045627376425855E-3</v>
      </c>
    </row>
    <row r="24" spans="3:7" x14ac:dyDescent="0.35">
      <c r="C24" s="119" t="s">
        <v>27</v>
      </c>
      <c r="D24" s="86">
        <v>4000</v>
      </c>
      <c r="E24" s="86">
        <v>4000</v>
      </c>
      <c r="F24" s="86">
        <v>3464.68</v>
      </c>
      <c r="G24" s="120">
        <f t="shared" si="2"/>
        <v>5.0697084917617234E-3</v>
      </c>
    </row>
    <row r="25" spans="3:7" x14ac:dyDescent="0.35">
      <c r="C25" s="127"/>
      <c r="D25" s="86">
        <v>0</v>
      </c>
      <c r="E25" s="85"/>
      <c r="F25" s="85"/>
      <c r="G25" s="126"/>
    </row>
    <row r="26" spans="3:7" x14ac:dyDescent="0.35">
      <c r="C26" s="121" t="s">
        <v>28</v>
      </c>
      <c r="D26" s="88">
        <f>D22+D23+D24+D25</f>
        <v>13000</v>
      </c>
      <c r="E26" s="88">
        <f t="shared" ref="E26" si="5">E22+E23+E24+E25</f>
        <v>13000</v>
      </c>
      <c r="F26" s="88">
        <f>F21+F22+F23+F24+F25</f>
        <v>18808.68</v>
      </c>
      <c r="G26" s="120">
        <f t="shared" si="2"/>
        <v>1.6476552598225603E-2</v>
      </c>
    </row>
    <row r="27" spans="3:7" x14ac:dyDescent="0.35">
      <c r="C27" s="125" t="s">
        <v>29</v>
      </c>
      <c r="D27" s="89">
        <f>D10+D13+D17+D20+D26+D14</f>
        <v>789000</v>
      </c>
      <c r="E27" s="89">
        <f>E10+E13+E17+E20+E26+E14</f>
        <v>791080</v>
      </c>
      <c r="F27" s="89">
        <f>F10+F13+F17+F20+F26+F14</f>
        <v>691392.51666666684</v>
      </c>
      <c r="G27" s="120"/>
    </row>
    <row r="28" spans="3:7" x14ac:dyDescent="0.35">
      <c r="C28" s="125" t="s">
        <v>30</v>
      </c>
      <c r="D28" s="86">
        <v>8025</v>
      </c>
      <c r="E28" s="86">
        <v>7947</v>
      </c>
      <c r="F28" s="86">
        <v>0</v>
      </c>
      <c r="G28" s="120">
        <f>D28/$D$27</f>
        <v>1.0171102661596957E-2</v>
      </c>
    </row>
    <row r="29" spans="3:7" x14ac:dyDescent="0.35">
      <c r="C29" s="119" t="s">
        <v>31</v>
      </c>
      <c r="D29" s="86"/>
      <c r="E29" s="86">
        <v>-6500</v>
      </c>
      <c r="F29" s="86">
        <v>-5417</v>
      </c>
      <c r="G29" s="120"/>
    </row>
    <row r="30" spans="3:7" x14ac:dyDescent="0.35">
      <c r="C30" s="128" t="s">
        <v>32</v>
      </c>
      <c r="D30" s="94">
        <f>D7+D27+D28</f>
        <v>1.1999999987892807E-2</v>
      </c>
      <c r="E30" s="94">
        <f>E7+E27+E28</f>
        <v>6500</v>
      </c>
      <c r="F30" s="94">
        <f>F7+F27</f>
        <v>32562.126666666823</v>
      </c>
      <c r="G30" s="120"/>
    </row>
    <row r="31" spans="3:7" x14ac:dyDescent="0.35">
      <c r="C31" s="129"/>
      <c r="D31" s="104"/>
      <c r="E31" s="104"/>
      <c r="F31" s="104"/>
      <c r="G31" s="146"/>
    </row>
    <row r="32" spans="3:7" x14ac:dyDescent="0.35">
      <c r="C32" s="119"/>
      <c r="D32" s="86"/>
      <c r="E32" s="86"/>
      <c r="F32" s="86"/>
      <c r="G32" s="147"/>
    </row>
    <row r="33" spans="3:12" x14ac:dyDescent="0.35">
      <c r="C33" s="130" t="s">
        <v>33</v>
      </c>
      <c r="D33" s="78" t="s">
        <v>2</v>
      </c>
      <c r="E33" s="78" t="s">
        <v>3</v>
      </c>
      <c r="F33" s="78" t="s">
        <v>4</v>
      </c>
      <c r="G33" s="131" t="s">
        <v>5</v>
      </c>
    </row>
    <row r="34" spans="3:12" x14ac:dyDescent="0.35">
      <c r="C34" s="132" t="s">
        <v>34</v>
      </c>
      <c r="D34" s="91"/>
      <c r="E34" s="91"/>
      <c r="F34" s="91"/>
      <c r="G34" s="133"/>
    </row>
    <row r="35" spans="3:12" x14ac:dyDescent="0.35">
      <c r="C35" s="119" t="s">
        <v>35</v>
      </c>
      <c r="D35" s="85">
        <v>-567058.80000000005</v>
      </c>
      <c r="E35" s="85">
        <v>-587520</v>
      </c>
      <c r="F35" s="85">
        <v>-487058.35</v>
      </c>
      <c r="G35" s="134">
        <f>D35/$D$44</f>
        <v>0.33628151066898138</v>
      </c>
    </row>
    <row r="36" spans="3:12" x14ac:dyDescent="0.35">
      <c r="C36" s="119" t="s">
        <v>36</v>
      </c>
      <c r="D36" s="85">
        <v>-1166072.4000000001</v>
      </c>
      <c r="E36" s="85">
        <v>-1182972.0000000002</v>
      </c>
      <c r="F36" s="85">
        <v>-979369.66</v>
      </c>
      <c r="G36" s="134">
        <f t="shared" ref="G36:G37" si="6">D36/$D$44</f>
        <v>0.69151309920841497</v>
      </c>
    </row>
    <row r="37" spans="3:12" x14ac:dyDescent="0.35">
      <c r="C37" s="119" t="s">
        <v>37</v>
      </c>
      <c r="D37" s="86">
        <v>47000</v>
      </c>
      <c r="E37" s="86">
        <v>47002</v>
      </c>
      <c r="F37" s="86">
        <v>43572.3</v>
      </c>
      <c r="G37" s="134">
        <f t="shared" si="6"/>
        <v>-2.7872296491020195E-2</v>
      </c>
    </row>
    <row r="38" spans="3:12" x14ac:dyDescent="0.35">
      <c r="C38" s="121" t="s">
        <v>38</v>
      </c>
      <c r="D38" s="87">
        <f>D35+D36+D37</f>
        <v>-1686131.2000000002</v>
      </c>
      <c r="E38" s="87">
        <f t="shared" ref="E38:F38" si="7">E35+E36+E37</f>
        <v>-1723490.0000000002</v>
      </c>
      <c r="F38" s="87">
        <f t="shared" si="7"/>
        <v>-1422855.71</v>
      </c>
      <c r="G38" s="134"/>
    </row>
    <row r="39" spans="3:12" x14ac:dyDescent="0.35">
      <c r="C39" s="119" t="s">
        <v>39</v>
      </c>
      <c r="D39" s="86"/>
      <c r="E39" s="86">
        <v>0</v>
      </c>
      <c r="F39" s="86">
        <v>0</v>
      </c>
      <c r="G39" s="134"/>
    </row>
    <row r="40" spans="3:12" x14ac:dyDescent="0.35">
      <c r="C40" s="119" t="s">
        <v>40</v>
      </c>
      <c r="D40" s="86"/>
      <c r="E40" s="86">
        <v>0</v>
      </c>
      <c r="F40" s="85">
        <v>-3118.35</v>
      </c>
      <c r="G40" s="134"/>
    </row>
    <row r="41" spans="3:12" x14ac:dyDescent="0.35">
      <c r="C41" s="119" t="s">
        <v>41</v>
      </c>
      <c r="D41" s="86"/>
      <c r="E41" s="86">
        <v>0</v>
      </c>
      <c r="F41" s="85">
        <v>-5000</v>
      </c>
      <c r="G41" s="134"/>
    </row>
    <row r="42" spans="3:12" x14ac:dyDescent="0.35">
      <c r="C42" s="119" t="s">
        <v>42</v>
      </c>
      <c r="D42" s="85">
        <v>-131</v>
      </c>
      <c r="E42" s="86"/>
      <c r="F42" s="86"/>
      <c r="G42" s="134"/>
    </row>
    <row r="43" spans="3:12" x14ac:dyDescent="0.35">
      <c r="C43" s="121" t="s">
        <v>43</v>
      </c>
      <c r="D43" s="88">
        <v>0</v>
      </c>
      <c r="E43" s="88">
        <v>0</v>
      </c>
      <c r="F43" s="87">
        <f>F40+F41</f>
        <v>-8118.35</v>
      </c>
      <c r="G43" s="134"/>
    </row>
    <row r="44" spans="3:12" x14ac:dyDescent="0.35">
      <c r="C44" s="135" t="s">
        <v>10</v>
      </c>
      <c r="D44" s="92">
        <f>D38+D42</f>
        <v>-1686262.2000000002</v>
      </c>
      <c r="E44" s="92">
        <f>E38</f>
        <v>-1723490.0000000002</v>
      </c>
      <c r="F44" s="92">
        <f>F38+F43</f>
        <v>-1430974.06</v>
      </c>
      <c r="G44" s="134"/>
    </row>
    <row r="45" spans="3:12" x14ac:dyDescent="0.35">
      <c r="C45" s="136" t="s">
        <v>11</v>
      </c>
      <c r="D45" s="88" t="s">
        <v>2</v>
      </c>
      <c r="E45" s="88" t="s">
        <v>3</v>
      </c>
      <c r="F45" s="88" t="s">
        <v>4</v>
      </c>
      <c r="G45" s="124" t="s">
        <v>5</v>
      </c>
    </row>
    <row r="46" spans="3:12" x14ac:dyDescent="0.35">
      <c r="C46" s="119" t="s">
        <v>44</v>
      </c>
      <c r="D46" s="86">
        <v>306000</v>
      </c>
      <c r="E46" s="86">
        <v>302000</v>
      </c>
      <c r="F46" s="86">
        <v>270359.32</v>
      </c>
      <c r="G46" s="137">
        <f>D46/$D$114</f>
        <v>0.18146646250701257</v>
      </c>
    </row>
    <row r="47" spans="3:12" x14ac:dyDescent="0.35">
      <c r="C47" s="119" t="s">
        <v>45</v>
      </c>
      <c r="D47" s="85">
        <v>-72000</v>
      </c>
      <c r="E47" s="85">
        <v>-72000</v>
      </c>
      <c r="F47" s="85">
        <v>-60000</v>
      </c>
      <c r="G47" s="137">
        <f t="shared" ref="G47:G110" si="8">D47/$D$114</f>
        <v>-4.2697991178120599E-2</v>
      </c>
      <c r="H47" s="84"/>
      <c r="L47" s="84"/>
    </row>
    <row r="48" spans="3:12" x14ac:dyDescent="0.35">
      <c r="C48" s="119" t="s">
        <v>46</v>
      </c>
      <c r="D48" s="86">
        <v>35000</v>
      </c>
      <c r="E48" s="86">
        <v>35000</v>
      </c>
      <c r="F48" s="86">
        <v>32024.85</v>
      </c>
      <c r="G48" s="137">
        <f t="shared" si="8"/>
        <v>2.0755967933808624E-2</v>
      </c>
    </row>
    <row r="49" spans="3:7" x14ac:dyDescent="0.35">
      <c r="C49" s="119" t="s">
        <v>47</v>
      </c>
      <c r="D49" s="86">
        <v>105000</v>
      </c>
      <c r="E49" s="86">
        <v>105000</v>
      </c>
      <c r="F49" s="86">
        <v>87750</v>
      </c>
      <c r="G49" s="137">
        <f t="shared" si="8"/>
        <v>6.2267903801425876E-2</v>
      </c>
    </row>
    <row r="50" spans="3:7" x14ac:dyDescent="0.35">
      <c r="C50" s="119" t="s">
        <v>48</v>
      </c>
      <c r="D50" s="85">
        <v>-53000</v>
      </c>
      <c r="E50" s="85">
        <v>-53000</v>
      </c>
      <c r="F50" s="85">
        <v>-44166</v>
      </c>
      <c r="G50" s="137">
        <f t="shared" si="8"/>
        <v>-3.1430465728338776E-2</v>
      </c>
    </row>
    <row r="51" spans="3:7" x14ac:dyDescent="0.35">
      <c r="C51" s="119" t="s">
        <v>49</v>
      </c>
      <c r="D51" s="86">
        <v>6000</v>
      </c>
      <c r="E51" s="86">
        <v>6000</v>
      </c>
      <c r="F51" s="86">
        <v>5000</v>
      </c>
      <c r="G51" s="137">
        <f t="shared" si="8"/>
        <v>3.5581659315100499E-3</v>
      </c>
    </row>
    <row r="52" spans="3:7" x14ac:dyDescent="0.35">
      <c r="C52" s="119" t="s">
        <v>50</v>
      </c>
      <c r="D52" s="86">
        <v>42000</v>
      </c>
      <c r="E52" s="86">
        <v>43000</v>
      </c>
      <c r="F52" s="86">
        <v>32267.05</v>
      </c>
      <c r="G52" s="137">
        <f t="shared" si="8"/>
        <v>2.4907161520570351E-2</v>
      </c>
    </row>
    <row r="53" spans="3:7" x14ac:dyDescent="0.35">
      <c r="C53" s="119" t="s">
        <v>51</v>
      </c>
      <c r="D53" s="86">
        <v>35000</v>
      </c>
      <c r="E53" s="86">
        <v>35000</v>
      </c>
      <c r="F53" s="86">
        <v>30400.416666666672</v>
      </c>
      <c r="G53" s="137">
        <f t="shared" si="8"/>
        <v>2.0755967933808624E-2</v>
      </c>
    </row>
    <row r="54" spans="3:7" x14ac:dyDescent="0.35">
      <c r="C54" s="119" t="s">
        <v>52</v>
      </c>
      <c r="D54" s="86">
        <v>10000</v>
      </c>
      <c r="E54" s="86">
        <v>10000</v>
      </c>
      <c r="F54" s="86">
        <v>4996.5</v>
      </c>
      <c r="G54" s="137">
        <f t="shared" si="8"/>
        <v>5.9302765525167502E-3</v>
      </c>
    </row>
    <row r="55" spans="3:7" x14ac:dyDescent="0.35">
      <c r="C55" s="119" t="s">
        <v>53</v>
      </c>
      <c r="D55" s="86">
        <v>5000</v>
      </c>
      <c r="E55" s="86">
        <v>5000</v>
      </c>
      <c r="F55" s="86">
        <v>0</v>
      </c>
      <c r="G55" s="137">
        <f t="shared" si="8"/>
        <v>2.9651382762583751E-3</v>
      </c>
    </row>
    <row r="56" spans="3:7" x14ac:dyDescent="0.35">
      <c r="C56" s="119" t="s">
        <v>54</v>
      </c>
      <c r="D56" s="86">
        <v>8000</v>
      </c>
      <c r="E56" s="86">
        <v>9000</v>
      </c>
      <c r="F56" s="86">
        <v>6510</v>
      </c>
      <c r="G56" s="137">
        <f t="shared" si="8"/>
        <v>4.7442212420133996E-3</v>
      </c>
    </row>
    <row r="57" spans="3:7" x14ac:dyDescent="0.35">
      <c r="C57" s="119" t="s">
        <v>55</v>
      </c>
      <c r="D57" s="86">
        <v>7000</v>
      </c>
      <c r="E57" s="86">
        <v>9000</v>
      </c>
      <c r="F57" s="86">
        <v>4867.05</v>
      </c>
      <c r="G57" s="137">
        <f t="shared" si="8"/>
        <v>4.1511935867617252E-3</v>
      </c>
    </row>
    <row r="58" spans="3:7" x14ac:dyDescent="0.35">
      <c r="C58" s="119" t="s">
        <v>56</v>
      </c>
      <c r="D58" s="86">
        <v>5000</v>
      </c>
      <c r="E58" s="86">
        <v>5000</v>
      </c>
      <c r="F58" s="86">
        <v>0</v>
      </c>
      <c r="G58" s="137">
        <f t="shared" si="8"/>
        <v>2.9651382762583751E-3</v>
      </c>
    </row>
    <row r="59" spans="3:7" x14ac:dyDescent="0.35">
      <c r="C59" s="121" t="s">
        <v>57</v>
      </c>
      <c r="D59" s="88">
        <f>D46+D47+D48+D49+D50+D51+D52+D53+D54+D55+D56+D57+D58</f>
        <v>439000</v>
      </c>
      <c r="E59" s="88">
        <f>E46+E47+E48+E49+E50+E51+E52+E53+E54+E55+E56+E57+E58</f>
        <v>439000</v>
      </c>
      <c r="F59" s="88">
        <f>F46+F47+F48+F49+F50+F51+F52+F53+F54+F55+F56+F57+F58</f>
        <v>370009.1866666667</v>
      </c>
      <c r="G59" s="137">
        <f t="shared" si="8"/>
        <v>0.2603391406554853</v>
      </c>
    </row>
    <row r="60" spans="3:7" x14ac:dyDescent="0.35">
      <c r="C60" s="119" t="s">
        <v>58</v>
      </c>
      <c r="D60" s="85">
        <v>-14000</v>
      </c>
      <c r="E60" s="85">
        <v>-18000</v>
      </c>
      <c r="F60" s="85">
        <v>-11715.8</v>
      </c>
      <c r="G60" s="137">
        <f t="shared" si="8"/>
        <v>-8.3023871735234504E-3</v>
      </c>
    </row>
    <row r="61" spans="3:7" x14ac:dyDescent="0.35">
      <c r="C61" s="119" t="s">
        <v>59</v>
      </c>
      <c r="D61" s="86">
        <v>6000</v>
      </c>
      <c r="E61" s="86">
        <v>6000</v>
      </c>
      <c r="F61" s="86">
        <v>5920.7</v>
      </c>
      <c r="G61" s="137">
        <f t="shared" si="8"/>
        <v>3.5581659315100499E-3</v>
      </c>
    </row>
    <row r="62" spans="3:7" x14ac:dyDescent="0.35">
      <c r="C62" s="119" t="s">
        <v>60</v>
      </c>
      <c r="D62" s="86">
        <v>37000</v>
      </c>
      <c r="E62" s="86">
        <v>33500</v>
      </c>
      <c r="F62" s="86">
        <v>33343.51</v>
      </c>
      <c r="G62" s="137">
        <f t="shared" si="8"/>
        <v>2.1942023244311975E-2</v>
      </c>
    </row>
    <row r="63" spans="3:7" x14ac:dyDescent="0.35">
      <c r="C63" s="121" t="s">
        <v>61</v>
      </c>
      <c r="D63" s="88">
        <f>D60+D61+D62</f>
        <v>29000</v>
      </c>
      <c r="E63" s="88">
        <f t="shared" ref="E63:F63" si="9">E60+E61+E62</f>
        <v>21500</v>
      </c>
      <c r="F63" s="88">
        <f t="shared" si="9"/>
        <v>27548.410000000003</v>
      </c>
      <c r="G63" s="137">
        <f t="shared" si="8"/>
        <v>1.7197802002298576E-2</v>
      </c>
    </row>
    <row r="64" spans="3:7" x14ac:dyDescent="0.35">
      <c r="C64" s="119" t="s">
        <v>62</v>
      </c>
      <c r="D64" s="86">
        <v>15000</v>
      </c>
      <c r="E64" s="86">
        <v>15000</v>
      </c>
      <c r="F64" s="86">
        <v>9173</v>
      </c>
      <c r="G64" s="137">
        <f t="shared" si="8"/>
        <v>8.8954148287751257E-3</v>
      </c>
    </row>
    <row r="65" spans="3:7" x14ac:dyDescent="0.35">
      <c r="C65" s="119" t="s">
        <v>63</v>
      </c>
      <c r="D65" s="86">
        <v>75000</v>
      </c>
      <c r="E65" s="86">
        <v>50000</v>
      </c>
      <c r="F65" s="86">
        <v>74412</v>
      </c>
      <c r="G65" s="137">
        <f t="shared" si="8"/>
        <v>4.4477074143875625E-2</v>
      </c>
    </row>
    <row r="66" spans="3:7" x14ac:dyDescent="0.35">
      <c r="C66" s="119" t="s">
        <v>64</v>
      </c>
      <c r="D66" s="86">
        <v>25000</v>
      </c>
      <c r="E66" s="86">
        <v>25000</v>
      </c>
      <c r="F66" s="86">
        <v>20340.28</v>
      </c>
      <c r="G66" s="137">
        <f t="shared" si="8"/>
        <v>1.4825691381291875E-2</v>
      </c>
    </row>
    <row r="67" spans="3:7" x14ac:dyDescent="0.35">
      <c r="C67" s="119" t="s">
        <v>65</v>
      </c>
      <c r="D67" s="86">
        <v>27550</v>
      </c>
      <c r="E67" s="86">
        <v>27550</v>
      </c>
      <c r="F67" s="86">
        <v>33485.199999999997</v>
      </c>
      <c r="G67" s="137">
        <f t="shared" si="8"/>
        <v>1.6337911902183647E-2</v>
      </c>
    </row>
    <row r="68" spans="3:7" x14ac:dyDescent="0.35">
      <c r="C68" s="121" t="s">
        <v>66</v>
      </c>
      <c r="D68" s="88">
        <f>D64+D65+D66+D67</f>
        <v>142550</v>
      </c>
      <c r="E68" s="88">
        <f t="shared" ref="E68:F68" si="10">E64+E65+E66+E67</f>
        <v>117550</v>
      </c>
      <c r="F68" s="88">
        <f t="shared" si="10"/>
        <v>137410.47999999998</v>
      </c>
      <c r="G68" s="137">
        <f t="shared" si="8"/>
        <v>8.4536092256126266E-2</v>
      </c>
    </row>
    <row r="69" spans="3:7" x14ac:dyDescent="0.35">
      <c r="C69" s="119" t="s">
        <v>67</v>
      </c>
      <c r="D69" s="86">
        <v>15000</v>
      </c>
      <c r="E69" s="86">
        <v>15000</v>
      </c>
      <c r="F69" s="86">
        <v>14839</v>
      </c>
      <c r="G69" s="137">
        <f t="shared" si="8"/>
        <v>8.8954148287751257E-3</v>
      </c>
    </row>
    <row r="70" spans="3:7" x14ac:dyDescent="0.35">
      <c r="C70" s="119" t="s">
        <v>68</v>
      </c>
      <c r="D70" s="86">
        <v>15000</v>
      </c>
      <c r="E70" s="86">
        <v>12000</v>
      </c>
      <c r="F70" s="86">
        <v>17130</v>
      </c>
      <c r="G70" s="137">
        <f t="shared" si="8"/>
        <v>8.8954148287751257E-3</v>
      </c>
    </row>
    <row r="71" spans="3:7" x14ac:dyDescent="0.35">
      <c r="C71" s="119" t="s">
        <v>69</v>
      </c>
      <c r="D71" s="86">
        <v>99000</v>
      </c>
      <c r="E71" s="86">
        <v>98280</v>
      </c>
      <c r="F71" s="86">
        <v>82894.5</v>
      </c>
      <c r="G71" s="137">
        <f t="shared" si="8"/>
        <v>5.8709737869915825E-2</v>
      </c>
    </row>
    <row r="72" spans="3:7" x14ac:dyDescent="0.35">
      <c r="C72" s="119" t="s">
        <v>70</v>
      </c>
      <c r="D72" s="86">
        <v>20000</v>
      </c>
      <c r="E72" s="86">
        <v>20000</v>
      </c>
      <c r="F72" s="86">
        <v>44186.5</v>
      </c>
      <c r="G72" s="137">
        <f t="shared" si="8"/>
        <v>1.18605531050335E-2</v>
      </c>
    </row>
    <row r="73" spans="3:7" x14ac:dyDescent="0.35">
      <c r="C73" s="119" t="s">
        <v>71</v>
      </c>
      <c r="D73" s="86">
        <v>63000</v>
      </c>
      <c r="E73" s="86">
        <v>75000</v>
      </c>
      <c r="F73" s="86">
        <v>44180.12</v>
      </c>
      <c r="G73" s="137">
        <f t="shared" si="8"/>
        <v>3.7360742280855529E-2</v>
      </c>
    </row>
    <row r="74" spans="3:7" x14ac:dyDescent="0.35">
      <c r="C74" s="119" t="s">
        <v>72</v>
      </c>
      <c r="D74" s="86">
        <v>6000</v>
      </c>
      <c r="E74" s="86">
        <v>10000</v>
      </c>
      <c r="F74" s="86">
        <v>4284.8</v>
      </c>
      <c r="G74" s="137">
        <f t="shared" si="8"/>
        <v>3.5581659315100499E-3</v>
      </c>
    </row>
    <row r="75" spans="3:7" x14ac:dyDescent="0.35">
      <c r="C75" s="121" t="s">
        <v>73</v>
      </c>
      <c r="D75" s="88">
        <f>D69+D70+D71+D72+D73+D74</f>
        <v>218000</v>
      </c>
      <c r="E75" s="88">
        <f t="shared" ref="E75:F75" si="11">E69+E70+E71+E72+E73+E74</f>
        <v>230280</v>
      </c>
      <c r="F75" s="88">
        <f t="shared" si="11"/>
        <v>207514.91999999998</v>
      </c>
      <c r="G75" s="137">
        <f t="shared" si="8"/>
        <v>0.12928002884486514</v>
      </c>
    </row>
    <row r="76" spans="3:7" x14ac:dyDescent="0.35">
      <c r="C76" s="119" t="s">
        <v>74</v>
      </c>
      <c r="D76" s="86"/>
      <c r="E76" s="86">
        <v>0</v>
      </c>
      <c r="F76" s="85">
        <v>-5040</v>
      </c>
      <c r="G76" s="137"/>
    </row>
    <row r="77" spans="3:7" x14ac:dyDescent="0.35">
      <c r="C77" s="119" t="s">
        <v>75</v>
      </c>
      <c r="D77" s="86">
        <v>25000</v>
      </c>
      <c r="E77" s="86">
        <v>25000</v>
      </c>
      <c r="F77" s="86">
        <v>25846</v>
      </c>
      <c r="G77" s="137">
        <f t="shared" si="8"/>
        <v>1.4825691381291875E-2</v>
      </c>
    </row>
    <row r="78" spans="3:7" x14ac:dyDescent="0.35">
      <c r="C78" s="119" t="s">
        <v>76</v>
      </c>
      <c r="D78" s="86">
        <v>97500</v>
      </c>
      <c r="E78" s="86">
        <v>90700</v>
      </c>
      <c r="F78" s="86">
        <v>107035.5</v>
      </c>
      <c r="G78" s="137">
        <f t="shared" si="8"/>
        <v>5.7820196387038315E-2</v>
      </c>
    </row>
    <row r="79" spans="3:7" x14ac:dyDescent="0.35">
      <c r="C79" s="119" t="s">
        <v>77</v>
      </c>
      <c r="D79" s="86">
        <v>95000</v>
      </c>
      <c r="E79" s="86">
        <v>95000</v>
      </c>
      <c r="F79" s="86">
        <v>61300.74</v>
      </c>
      <c r="G79" s="137">
        <f t="shared" si="8"/>
        <v>5.6337627248909124E-2</v>
      </c>
    </row>
    <row r="80" spans="3:7" x14ac:dyDescent="0.35">
      <c r="C80" s="119" t="s">
        <v>78</v>
      </c>
      <c r="D80" s="86">
        <v>6000</v>
      </c>
      <c r="E80" s="86">
        <v>4500</v>
      </c>
      <c r="F80" s="86">
        <v>5534</v>
      </c>
      <c r="G80" s="137">
        <f t="shared" si="8"/>
        <v>3.5581659315100499E-3</v>
      </c>
    </row>
    <row r="81" spans="3:7" x14ac:dyDescent="0.35">
      <c r="C81" s="119" t="s">
        <v>79</v>
      </c>
      <c r="D81" s="86">
        <v>10000</v>
      </c>
      <c r="E81" s="86">
        <v>10000</v>
      </c>
      <c r="F81" s="86">
        <v>14</v>
      </c>
      <c r="G81" s="137">
        <f t="shared" si="8"/>
        <v>5.9302765525167502E-3</v>
      </c>
    </row>
    <row r="82" spans="3:7" x14ac:dyDescent="0.35">
      <c r="C82" s="119" t="s">
        <v>80</v>
      </c>
      <c r="D82" s="86">
        <v>15000</v>
      </c>
      <c r="E82" s="86">
        <v>15000</v>
      </c>
      <c r="F82" s="86">
        <v>1053</v>
      </c>
      <c r="G82" s="137">
        <f t="shared" si="8"/>
        <v>8.8954148287751257E-3</v>
      </c>
    </row>
    <row r="83" spans="3:7" x14ac:dyDescent="0.35">
      <c r="C83" s="119" t="s">
        <v>81</v>
      </c>
      <c r="D83" s="86">
        <v>12000</v>
      </c>
      <c r="E83" s="86">
        <v>12000</v>
      </c>
      <c r="F83" s="86">
        <v>6373.87</v>
      </c>
      <c r="G83" s="137">
        <f t="shared" si="8"/>
        <v>7.1163318630200999E-3</v>
      </c>
    </row>
    <row r="84" spans="3:7" x14ac:dyDescent="0.35">
      <c r="C84" s="119" t="s">
        <v>82</v>
      </c>
      <c r="D84" s="86">
        <v>15000</v>
      </c>
      <c r="E84" s="86">
        <v>15000</v>
      </c>
      <c r="F84" s="86">
        <v>3932</v>
      </c>
      <c r="G84" s="137">
        <f t="shared" si="8"/>
        <v>8.8954148287751257E-3</v>
      </c>
    </row>
    <row r="85" spans="3:7" x14ac:dyDescent="0.35">
      <c r="C85" s="121" t="s">
        <v>83</v>
      </c>
      <c r="D85" s="88">
        <f>D76+D77+D78+D79+D80+D81+D82+D83+D84</f>
        <v>275500</v>
      </c>
      <c r="E85" s="88">
        <f t="shared" ref="E85:F85" si="12">E76+E77+E78+E79+E80+E81+E82+E83+E84</f>
        <v>267200</v>
      </c>
      <c r="F85" s="88">
        <f t="shared" si="12"/>
        <v>206049.11</v>
      </c>
      <c r="G85" s="137">
        <f t="shared" si="8"/>
        <v>0.16337911902183647</v>
      </c>
    </row>
    <row r="86" spans="3:7" x14ac:dyDescent="0.35">
      <c r="C86" s="119" t="s">
        <v>84</v>
      </c>
      <c r="D86" s="86">
        <v>9000</v>
      </c>
      <c r="E86" s="86">
        <v>9000</v>
      </c>
      <c r="F86" s="86">
        <v>7055.89</v>
      </c>
      <c r="G86" s="137">
        <f t="shared" si="8"/>
        <v>5.3372488972650749E-3</v>
      </c>
    </row>
    <row r="87" spans="3:7" x14ac:dyDescent="0.35">
      <c r="C87" s="119" t="s">
        <v>85</v>
      </c>
      <c r="D87" s="86">
        <v>5000</v>
      </c>
      <c r="E87" s="86">
        <v>5000</v>
      </c>
      <c r="F87" s="86">
        <v>2838.95</v>
      </c>
      <c r="G87" s="137">
        <f t="shared" si="8"/>
        <v>2.9651382762583751E-3</v>
      </c>
    </row>
    <row r="88" spans="3:7" x14ac:dyDescent="0.35">
      <c r="C88" s="121" t="s">
        <v>86</v>
      </c>
      <c r="D88" s="88">
        <f>D86+D87</f>
        <v>14000</v>
      </c>
      <c r="E88" s="88">
        <f t="shared" ref="E88:F88" si="13">E86+E87</f>
        <v>14000</v>
      </c>
      <c r="F88" s="88">
        <f t="shared" si="13"/>
        <v>9894.84</v>
      </c>
      <c r="G88" s="137">
        <f t="shared" si="8"/>
        <v>8.3023871735234504E-3</v>
      </c>
    </row>
    <row r="89" spans="3:7" x14ac:dyDescent="0.35">
      <c r="C89" s="121" t="s">
        <v>87</v>
      </c>
      <c r="D89" s="88">
        <v>15000</v>
      </c>
      <c r="E89" s="88">
        <v>15000</v>
      </c>
      <c r="F89" s="88">
        <v>9055.09</v>
      </c>
      <c r="G89" s="137">
        <f t="shared" si="8"/>
        <v>8.8954148287751257E-3</v>
      </c>
    </row>
    <row r="90" spans="3:7" x14ac:dyDescent="0.35">
      <c r="C90" s="138" t="s">
        <v>88</v>
      </c>
      <c r="D90" s="93">
        <v>10000</v>
      </c>
      <c r="E90" s="93">
        <v>10000</v>
      </c>
      <c r="F90" s="93">
        <v>105.3</v>
      </c>
      <c r="G90" s="137">
        <f t="shared" si="8"/>
        <v>5.9302765525167502E-3</v>
      </c>
    </row>
    <row r="91" spans="3:7" x14ac:dyDescent="0.35">
      <c r="C91" s="119" t="s">
        <v>89</v>
      </c>
      <c r="D91" s="86">
        <v>14000</v>
      </c>
      <c r="E91" s="86">
        <v>14000</v>
      </c>
      <c r="F91" s="86">
        <v>8267.4</v>
      </c>
      <c r="G91" s="137">
        <f t="shared" si="8"/>
        <v>8.3023871735234504E-3</v>
      </c>
    </row>
    <row r="92" spans="3:7" x14ac:dyDescent="0.35">
      <c r="C92" s="119" t="s">
        <v>90</v>
      </c>
      <c r="D92" s="86">
        <v>40000</v>
      </c>
      <c r="E92" s="86">
        <v>40000</v>
      </c>
      <c r="F92" s="86">
        <v>13116.71</v>
      </c>
      <c r="G92" s="137">
        <f t="shared" si="8"/>
        <v>2.3721106210067001E-2</v>
      </c>
    </row>
    <row r="93" spans="3:7" x14ac:dyDescent="0.35">
      <c r="C93" s="119" t="s">
        <v>91</v>
      </c>
      <c r="D93" s="86">
        <v>5000</v>
      </c>
      <c r="E93" s="86">
        <v>5000</v>
      </c>
      <c r="F93" s="86">
        <v>6216.06</v>
      </c>
      <c r="G93" s="137">
        <f t="shared" si="8"/>
        <v>2.9651382762583751E-3</v>
      </c>
    </row>
    <row r="94" spans="3:7" x14ac:dyDescent="0.35">
      <c r="C94" s="119" t="s">
        <v>92</v>
      </c>
      <c r="D94" s="86">
        <v>25000</v>
      </c>
      <c r="E94" s="86">
        <v>30000</v>
      </c>
      <c r="F94" s="86">
        <v>2808</v>
      </c>
      <c r="G94" s="137">
        <f t="shared" si="8"/>
        <v>1.4825691381291875E-2</v>
      </c>
    </row>
    <row r="95" spans="3:7" x14ac:dyDescent="0.35">
      <c r="C95" s="119" t="s">
        <v>93</v>
      </c>
      <c r="D95" s="86">
        <v>45000</v>
      </c>
      <c r="E95" s="86">
        <v>45000</v>
      </c>
      <c r="F95" s="86">
        <v>32763.84</v>
      </c>
      <c r="G95" s="137">
        <f t="shared" si="8"/>
        <v>2.6686244486325374E-2</v>
      </c>
    </row>
    <row r="96" spans="3:7" x14ac:dyDescent="0.35">
      <c r="C96" s="119" t="s">
        <v>94</v>
      </c>
      <c r="D96" s="86">
        <v>1000</v>
      </c>
      <c r="E96" s="86">
        <v>1000</v>
      </c>
      <c r="F96" s="86">
        <v>0</v>
      </c>
      <c r="G96" s="137">
        <f t="shared" si="8"/>
        <v>5.9302765525167495E-4</v>
      </c>
    </row>
    <row r="97" spans="3:7" x14ac:dyDescent="0.35">
      <c r="C97" s="138" t="s">
        <v>95</v>
      </c>
      <c r="D97" s="93">
        <f>D91+D92+D93+D94+D95+D96</f>
        <v>130000</v>
      </c>
      <c r="E97" s="93">
        <f t="shared" ref="E97:F97" si="14">E91+E92+E93+E94+E95+E96</f>
        <v>135000</v>
      </c>
      <c r="F97" s="93">
        <f t="shared" si="14"/>
        <v>63172.01</v>
      </c>
      <c r="G97" s="137">
        <f t="shared" si="8"/>
        <v>7.7093595182717745E-2</v>
      </c>
    </row>
    <row r="98" spans="3:7" x14ac:dyDescent="0.35">
      <c r="C98" s="119" t="s">
        <v>96</v>
      </c>
      <c r="D98" s="86">
        <v>30000</v>
      </c>
      <c r="E98" s="86">
        <v>29232</v>
      </c>
      <c r="F98" s="86">
        <v>19714</v>
      </c>
      <c r="G98" s="137">
        <f t="shared" si="8"/>
        <v>1.7790829657550251E-2</v>
      </c>
    </row>
    <row r="99" spans="3:7" x14ac:dyDescent="0.35">
      <c r="C99" s="119" t="s">
        <v>97</v>
      </c>
      <c r="D99" s="86">
        <v>6400</v>
      </c>
      <c r="E99" s="86">
        <v>6318</v>
      </c>
      <c r="F99" s="86">
        <v>4398</v>
      </c>
      <c r="G99" s="137">
        <f t="shared" si="8"/>
        <v>3.7953769936107202E-3</v>
      </c>
    </row>
    <row r="100" spans="3:7" x14ac:dyDescent="0.35">
      <c r="C100" s="119" t="s">
        <v>98</v>
      </c>
      <c r="D100" s="86">
        <v>7600</v>
      </c>
      <c r="E100" s="86">
        <v>8500</v>
      </c>
      <c r="F100" s="86">
        <v>5687.96</v>
      </c>
      <c r="G100" s="137">
        <f t="shared" si="8"/>
        <v>4.5070101799127302E-3</v>
      </c>
    </row>
    <row r="101" spans="3:7" x14ac:dyDescent="0.35">
      <c r="C101" s="121" t="s">
        <v>99</v>
      </c>
      <c r="D101" s="88">
        <f>D98+D99+D100</f>
        <v>44000</v>
      </c>
      <c r="E101" s="88">
        <f t="shared" ref="E101:F101" si="15">E98+E99+E100</f>
        <v>44050</v>
      </c>
      <c r="F101" s="88">
        <f t="shared" si="15"/>
        <v>29799.96</v>
      </c>
      <c r="G101" s="137">
        <f t="shared" si="8"/>
        <v>2.6093216831073702E-2</v>
      </c>
    </row>
    <row r="102" spans="3:7" x14ac:dyDescent="0.35">
      <c r="C102" s="121" t="s">
        <v>100</v>
      </c>
      <c r="D102" s="88">
        <v>118000</v>
      </c>
      <c r="E102" s="88">
        <v>118000</v>
      </c>
      <c r="F102" s="88">
        <v>98330</v>
      </c>
      <c r="G102" s="137">
        <f t="shared" si="8"/>
        <v>6.9977263319697655E-2</v>
      </c>
    </row>
    <row r="103" spans="3:7" x14ac:dyDescent="0.35">
      <c r="C103" s="119" t="s">
        <v>101</v>
      </c>
      <c r="D103" s="86"/>
      <c r="E103" s="85">
        <v>-47000</v>
      </c>
      <c r="F103" s="85">
        <v>-39166.666666666664</v>
      </c>
      <c r="G103" s="137">
        <f t="shared" si="8"/>
        <v>0</v>
      </c>
    </row>
    <row r="104" spans="3:7" x14ac:dyDescent="0.35">
      <c r="C104" s="119" t="s">
        <v>102</v>
      </c>
      <c r="D104" s="86"/>
      <c r="E104" s="86">
        <v>47000</v>
      </c>
      <c r="F104" s="86">
        <v>39166.666666666664</v>
      </c>
      <c r="G104" s="137">
        <f t="shared" si="8"/>
        <v>0</v>
      </c>
    </row>
    <row r="105" spans="3:7" x14ac:dyDescent="0.35">
      <c r="C105" s="119" t="s">
        <v>103</v>
      </c>
      <c r="D105" s="86">
        <v>124000</v>
      </c>
      <c r="E105" s="86">
        <v>123240</v>
      </c>
      <c r="F105" s="86">
        <v>102700</v>
      </c>
      <c r="G105" s="137">
        <f t="shared" si="8"/>
        <v>7.3535429251207707E-2</v>
      </c>
    </row>
    <row r="106" spans="3:7" x14ac:dyDescent="0.35">
      <c r="C106" s="121" t="s">
        <v>104</v>
      </c>
      <c r="D106" s="88">
        <f>D103+D104+D105</f>
        <v>124000</v>
      </c>
      <c r="E106" s="88">
        <f t="shared" ref="E106:F106" si="16">E103+E104+E105</f>
        <v>123240</v>
      </c>
      <c r="F106" s="88">
        <f t="shared" si="16"/>
        <v>102700</v>
      </c>
      <c r="G106" s="137">
        <f t="shared" si="8"/>
        <v>7.3535429251207707E-2</v>
      </c>
    </row>
    <row r="107" spans="3:7" x14ac:dyDescent="0.35">
      <c r="C107" s="121" t="s">
        <v>105</v>
      </c>
      <c r="D107" s="88"/>
      <c r="E107" s="88">
        <v>6500</v>
      </c>
      <c r="F107" s="88">
        <v>5416.6666666666661</v>
      </c>
      <c r="G107" s="137">
        <f t="shared" si="8"/>
        <v>0</v>
      </c>
    </row>
    <row r="108" spans="3:7" x14ac:dyDescent="0.35">
      <c r="C108" s="139" t="s">
        <v>29</v>
      </c>
      <c r="D108" s="94">
        <f>D59+D63+D68+D75+D85+D88+D89+D90+D97+D101+D102+D106</f>
        <v>1559050</v>
      </c>
      <c r="E108" s="94">
        <f>E59+E63+E68+E75+E85+E88+E89+E90+E97+E101+E102+E106</f>
        <v>1534820</v>
      </c>
      <c r="F108" s="94">
        <f>F59+F63+F68+F75+F85+F88+F89+F90+F97+F101+F102+F106</f>
        <v>1261589.3066666666</v>
      </c>
      <c r="G108" s="137"/>
    </row>
    <row r="109" spans="3:7" x14ac:dyDescent="0.35">
      <c r="C109" s="119" t="s">
        <v>106</v>
      </c>
      <c r="D109" s="86">
        <v>24950</v>
      </c>
      <c r="E109" s="86">
        <v>67170</v>
      </c>
      <c r="F109" s="86">
        <v>32877</v>
      </c>
      <c r="G109" s="137">
        <f t="shared" si="8"/>
        <v>1.4796039998529291E-2</v>
      </c>
    </row>
    <row r="110" spans="3:7" x14ac:dyDescent="0.35">
      <c r="C110" s="139" t="s">
        <v>107</v>
      </c>
      <c r="D110" s="95">
        <f>D44+D108+D109</f>
        <v>-102262.20000000019</v>
      </c>
      <c r="E110" s="95">
        <f>E44+E108+E109</f>
        <v>-121500.00000000023</v>
      </c>
      <c r="F110" s="95">
        <f>F44+F108+F109</f>
        <v>-136507.75333333341</v>
      </c>
      <c r="G110" s="137">
        <f t="shared" si="8"/>
        <v>-6.0644312686877949E-2</v>
      </c>
    </row>
    <row r="111" spans="3:7" x14ac:dyDescent="0.35">
      <c r="C111" s="119" t="s">
        <v>108</v>
      </c>
      <c r="D111" s="86">
        <v>77262</v>
      </c>
      <c r="E111" s="86">
        <v>90000</v>
      </c>
      <c r="F111" s="86">
        <v>183974.6</v>
      </c>
      <c r="G111" s="137">
        <f t="shared" ref="G111:G113" si="17">D111/$D$114</f>
        <v>4.5818502700054914E-2</v>
      </c>
    </row>
    <row r="112" spans="3:7" x14ac:dyDescent="0.35">
      <c r="C112" s="119" t="s">
        <v>109</v>
      </c>
      <c r="D112" s="86">
        <v>25000</v>
      </c>
      <c r="E112" s="86">
        <v>25000</v>
      </c>
      <c r="F112" s="86">
        <v>20833.333333333336</v>
      </c>
      <c r="G112" s="137">
        <f t="shared" si="17"/>
        <v>1.4825691381291875E-2</v>
      </c>
    </row>
    <row r="113" spans="3:7" x14ac:dyDescent="0.35">
      <c r="C113" s="121" t="s">
        <v>110</v>
      </c>
      <c r="D113" s="88">
        <f>D111+D112</f>
        <v>102262</v>
      </c>
      <c r="E113" s="88">
        <f t="shared" ref="E113:F113" si="18">E111+E112</f>
        <v>115000</v>
      </c>
      <c r="F113" s="88">
        <f t="shared" si="18"/>
        <v>204807.93333333335</v>
      </c>
      <c r="G113" s="137">
        <f t="shared" si="17"/>
        <v>6.0644194081346789E-2</v>
      </c>
    </row>
    <row r="114" spans="3:7" x14ac:dyDescent="0.35">
      <c r="C114" s="140" t="s">
        <v>111</v>
      </c>
      <c r="D114" s="141">
        <f>D108+D109+D113</f>
        <v>1686262</v>
      </c>
      <c r="E114" s="141">
        <f t="shared" ref="E114:F114" si="19">E108+E109+E113</f>
        <v>1716990</v>
      </c>
      <c r="F114" s="141">
        <f t="shared" si="19"/>
        <v>1499274.24</v>
      </c>
      <c r="G114" s="142"/>
    </row>
    <row r="115" spans="3:7" x14ac:dyDescent="0.35">
      <c r="C115" s="143"/>
      <c r="D115" s="144"/>
      <c r="E115" s="144"/>
      <c r="F115" s="144"/>
      <c r="G115" s="145"/>
    </row>
    <row r="116" spans="3:7" ht="18.600000000000001" thickBot="1" x14ac:dyDescent="0.4">
      <c r="C116" s="90"/>
      <c r="D116" s="86"/>
      <c r="E116" s="86"/>
      <c r="F116" s="86"/>
      <c r="G116" s="105"/>
    </row>
    <row r="117" spans="3:7" ht="18.600000000000001" thickBot="1" x14ac:dyDescent="0.4">
      <c r="C117" s="106" t="s">
        <v>112</v>
      </c>
      <c r="D117" s="83" t="s">
        <v>2</v>
      </c>
      <c r="E117" s="83" t="s">
        <v>3</v>
      </c>
      <c r="F117" s="83" t="s">
        <v>113</v>
      </c>
      <c r="G117" s="103"/>
    </row>
    <row r="118" spans="3:7" ht="18.600000000000001" thickBot="1" x14ac:dyDescent="0.4">
      <c r="C118" s="83" t="s">
        <v>114</v>
      </c>
      <c r="D118" s="107">
        <f>D7</f>
        <v>-797024.98800000001</v>
      </c>
      <c r="E118" s="107">
        <f>E7</f>
        <v>-792527</v>
      </c>
      <c r="F118" s="107">
        <f>F7</f>
        <v>-658830.39</v>
      </c>
      <c r="G118" s="103"/>
    </row>
    <row r="119" spans="3:7" ht="18.600000000000001" thickBot="1" x14ac:dyDescent="0.4">
      <c r="C119" s="83" t="s">
        <v>115</v>
      </c>
      <c r="D119" s="108">
        <f>D27+D28</f>
        <v>797025</v>
      </c>
      <c r="E119" s="108">
        <f>E27+E28</f>
        <v>799027</v>
      </c>
      <c r="F119" s="108">
        <f>F27</f>
        <v>691392.51666666684</v>
      </c>
      <c r="G119" s="103"/>
    </row>
    <row r="120" spans="3:7" ht="18.600000000000001" thickBot="1" x14ac:dyDescent="0.4">
      <c r="C120" s="109" t="s">
        <v>116</v>
      </c>
      <c r="D120" s="83">
        <f>D118+D119</f>
        <v>1.1999999987892807E-2</v>
      </c>
      <c r="E120" s="83">
        <f t="shared" ref="E120:F120" si="20">E118+E119</f>
        <v>6500</v>
      </c>
      <c r="F120" s="83">
        <f t="shared" si="20"/>
        <v>32562.126666666823</v>
      </c>
      <c r="G120" s="103"/>
    </row>
    <row r="121" spans="3:7" x14ac:dyDescent="0.35">
      <c r="C121" s="110"/>
      <c r="D121" s="104"/>
      <c r="E121" s="104"/>
      <c r="F121" s="104"/>
      <c r="G121" s="97"/>
    </row>
    <row r="122" spans="3:7" ht="18.600000000000001" thickBot="1" x14ac:dyDescent="0.4">
      <c r="C122" s="96"/>
      <c r="D122" s="86"/>
      <c r="E122" s="86"/>
      <c r="F122" s="86"/>
      <c r="G122" s="97"/>
    </row>
    <row r="123" spans="3:7" ht="18.600000000000001" thickBot="1" x14ac:dyDescent="0.4">
      <c r="C123" s="106" t="s">
        <v>117</v>
      </c>
      <c r="D123" s="83" t="s">
        <v>2</v>
      </c>
      <c r="E123" s="83" t="s">
        <v>3</v>
      </c>
      <c r="F123" s="83" t="s">
        <v>113</v>
      </c>
      <c r="G123" s="103"/>
    </row>
    <row r="124" spans="3:7" ht="18.600000000000001" thickBot="1" x14ac:dyDescent="0.4">
      <c r="C124" s="83" t="s">
        <v>114</v>
      </c>
      <c r="D124" s="107">
        <f>D44</f>
        <v>-1686262.2000000002</v>
      </c>
      <c r="E124" s="107">
        <v>-1723490.0000000002</v>
      </c>
      <c r="F124" s="107">
        <v>-1430974.06</v>
      </c>
      <c r="G124" s="103"/>
    </row>
    <row r="125" spans="3:7" ht="18.600000000000001" thickBot="1" x14ac:dyDescent="0.4">
      <c r="C125" s="83" t="s">
        <v>118</v>
      </c>
      <c r="D125" s="108">
        <f>D108+D109+D113</f>
        <v>1686262</v>
      </c>
      <c r="E125" s="108">
        <v>1723490</v>
      </c>
      <c r="F125" s="108">
        <v>1491255.8966666667</v>
      </c>
      <c r="G125" s="103"/>
    </row>
    <row r="126" spans="3:7" ht="18.600000000000001" thickBot="1" x14ac:dyDescent="0.4">
      <c r="C126" s="111" t="s">
        <v>116</v>
      </c>
      <c r="D126" s="112">
        <f>D124+D125</f>
        <v>-0.20000000018626451</v>
      </c>
      <c r="E126" s="112">
        <f t="shared" ref="E126:F126" si="21">E124+E125</f>
        <v>0</v>
      </c>
      <c r="F126" s="112">
        <f t="shared" si="21"/>
        <v>60281.83666666667</v>
      </c>
      <c r="G126" s="113"/>
    </row>
    <row r="127" spans="3:7" x14ac:dyDescent="0.35">
      <c r="C127" s="77"/>
      <c r="D127" s="77"/>
      <c r="E127" s="77"/>
      <c r="F127" s="77"/>
    </row>
    <row r="128" spans="3:7" ht="18.600000000000001" thickBot="1" x14ac:dyDescent="0.4">
      <c r="C128" s="77"/>
      <c r="D128" s="77"/>
      <c r="E128" s="77"/>
      <c r="F128" s="77"/>
    </row>
    <row r="129" spans="3:6" ht="18.600000000000001" thickBot="1" x14ac:dyDescent="0.4">
      <c r="C129" s="80" t="s">
        <v>119</v>
      </c>
      <c r="D129" s="79" t="s">
        <v>2</v>
      </c>
      <c r="E129" s="79" t="s">
        <v>3</v>
      </c>
      <c r="F129" s="79" t="s">
        <v>113</v>
      </c>
    </row>
    <row r="130" spans="3:6" ht="18.600000000000001" thickBot="1" x14ac:dyDescent="0.4">
      <c r="C130" s="79" t="s">
        <v>10</v>
      </c>
      <c r="D130" s="82">
        <f t="shared" ref="D130:F131" si="22">D118+D124</f>
        <v>-2483287.1880000001</v>
      </c>
      <c r="E130" s="82">
        <f t="shared" si="22"/>
        <v>-2516017</v>
      </c>
      <c r="F130" s="82">
        <f t="shared" si="22"/>
        <v>-2089804.4500000002</v>
      </c>
    </row>
    <row r="131" spans="3:6" ht="18.600000000000001" thickBot="1" x14ac:dyDescent="0.4">
      <c r="C131" s="79" t="s">
        <v>120</v>
      </c>
      <c r="D131" s="81">
        <f t="shared" si="22"/>
        <v>2483287</v>
      </c>
      <c r="E131" s="81">
        <f t="shared" si="22"/>
        <v>2522517</v>
      </c>
      <c r="F131" s="81">
        <f t="shared" si="22"/>
        <v>2182648.4133333336</v>
      </c>
    </row>
    <row r="132" spans="3:6" ht="18.600000000000001" thickBot="1" x14ac:dyDescent="0.4">
      <c r="C132" s="79" t="s">
        <v>121</v>
      </c>
      <c r="D132" s="79">
        <f>D130+D131</f>
        <v>-0.18800000008195639</v>
      </c>
      <c r="E132" s="79">
        <f>E130+E131</f>
        <v>6500</v>
      </c>
      <c r="F132" s="79">
        <f>F130+F131</f>
        <v>92843.963333333377</v>
      </c>
    </row>
  </sheetData>
  <mergeCells count="1"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99FF"/>
  </sheetPr>
  <dimension ref="A1:S31"/>
  <sheetViews>
    <sheetView showGridLines="0" rightToLeft="1" topLeftCell="A10" zoomScaleNormal="100" workbookViewId="0">
      <selection activeCell="C13" sqref="C13"/>
    </sheetView>
  </sheetViews>
  <sheetFormatPr defaultColWidth="9" defaultRowHeight="21.9" customHeight="1" x14ac:dyDescent="0.3"/>
  <cols>
    <col min="1" max="1" width="9" style="4"/>
    <col min="2" max="2" width="11" style="4" customWidth="1"/>
    <col min="3" max="3" width="26.19921875" style="4" customWidth="1"/>
    <col min="4" max="4" width="16" style="4" customWidth="1"/>
    <col min="5" max="5" width="18.59765625" style="4" customWidth="1"/>
    <col min="6" max="6" width="12.59765625" style="4" customWidth="1"/>
    <col min="7" max="7" width="13.59765625" style="4" bestFit="1" customWidth="1"/>
    <col min="8" max="8" width="34.59765625" style="4" bestFit="1" customWidth="1"/>
    <col min="9" max="9" width="7.69921875" style="4" bestFit="1" customWidth="1"/>
    <col min="10" max="10" width="10.59765625" style="5" customWidth="1"/>
    <col min="11" max="11" width="12.59765625" style="5" customWidth="1"/>
    <col min="12" max="12" width="9.8984375" style="5" bestFit="1" customWidth="1"/>
    <col min="13" max="13" width="10.19921875" style="5" bestFit="1" customWidth="1"/>
    <col min="14" max="14" width="10.69921875" style="6" customWidth="1"/>
    <col min="15" max="15" width="34.69921875" style="5" bestFit="1" customWidth="1"/>
    <col min="16" max="16" width="12.69921875" style="4" customWidth="1"/>
    <col min="17" max="17" width="10.19921875" style="4" bestFit="1" customWidth="1"/>
    <col min="18" max="18" width="10" style="4" customWidth="1"/>
    <col min="19" max="16384" width="9" style="4"/>
  </cols>
  <sheetData>
    <row r="1" spans="1:19" ht="21.9" customHeight="1" thickBot="1" x14ac:dyDescent="0.35">
      <c r="I1" s="5"/>
      <c r="M1" s="6"/>
      <c r="N1" s="5"/>
      <c r="O1" s="4"/>
    </row>
    <row r="2" spans="1:19" ht="21.9" customHeight="1" thickBot="1" x14ac:dyDescent="0.35">
      <c r="B2" s="7" t="s">
        <v>122</v>
      </c>
      <c r="C2" s="8"/>
      <c r="D2" s="8"/>
      <c r="E2" s="8"/>
      <c r="F2" s="9"/>
      <c r="J2" s="4"/>
      <c r="K2" s="4"/>
      <c r="L2" s="4"/>
      <c r="M2" s="4"/>
      <c r="N2" s="4"/>
      <c r="O2" s="4"/>
    </row>
    <row r="3" spans="1:19" ht="21.9" customHeight="1" thickBot="1" x14ac:dyDescent="0.35">
      <c r="J3" s="4"/>
      <c r="K3" s="4"/>
      <c r="L3" s="4"/>
      <c r="M3" s="4"/>
      <c r="N3" s="4"/>
      <c r="O3" s="4"/>
    </row>
    <row r="4" spans="1:19" ht="21.9" customHeight="1" thickBot="1" x14ac:dyDescent="0.35">
      <c r="A4" s="16" t="s">
        <v>123</v>
      </c>
      <c r="B4" s="17" t="s">
        <v>124</v>
      </c>
      <c r="C4" s="18">
        <v>2022</v>
      </c>
      <c r="D4" s="18">
        <v>2021</v>
      </c>
      <c r="E4" s="19" t="s">
        <v>125</v>
      </c>
      <c r="F4" s="20" t="s">
        <v>126</v>
      </c>
      <c r="J4" s="4"/>
      <c r="K4" s="4"/>
      <c r="L4" s="4"/>
      <c r="M4" s="4"/>
      <c r="N4" s="4"/>
      <c r="O4" s="4"/>
    </row>
    <row r="5" spans="1:19" ht="21.9" customHeight="1" x14ac:dyDescent="0.3">
      <c r="A5" s="1">
        <v>168111121</v>
      </c>
      <c r="B5" s="2" t="s">
        <v>127</v>
      </c>
      <c r="C5" s="24">
        <f>B22*-1</f>
        <v>-587024.98800000001</v>
      </c>
      <c r="D5" s="24">
        <f>-B20</f>
        <v>-563616</v>
      </c>
      <c r="E5" s="24">
        <f>C5-D5</f>
        <v>-23408.988000000012</v>
      </c>
      <c r="F5" s="25" t="s">
        <v>112</v>
      </c>
      <c r="J5" s="4"/>
      <c r="K5" s="4"/>
      <c r="L5" s="4"/>
      <c r="M5" s="4"/>
      <c r="N5" s="4"/>
      <c r="O5" s="4"/>
    </row>
    <row r="6" spans="1:19" ht="21.9" customHeight="1" x14ac:dyDescent="0.3">
      <c r="A6" s="1">
        <v>161221100</v>
      </c>
      <c r="B6" s="2" t="s">
        <v>128</v>
      </c>
      <c r="C6" s="24">
        <f>B23*-1</f>
        <v>-567058.80000000005</v>
      </c>
      <c r="D6" s="24">
        <f>-B21</f>
        <v>-587520</v>
      </c>
      <c r="E6" s="24">
        <f>C6-D6</f>
        <v>20461.199999999953</v>
      </c>
      <c r="F6" s="25" t="s">
        <v>117</v>
      </c>
      <c r="J6" s="4"/>
      <c r="K6" s="4"/>
      <c r="L6" s="4"/>
      <c r="M6" s="4"/>
      <c r="N6" s="4"/>
      <c r="O6" s="4"/>
    </row>
    <row r="7" spans="1:19" ht="21.9" customHeight="1" thickBot="1" x14ac:dyDescent="0.35">
      <c r="A7" s="1">
        <v>161221200</v>
      </c>
      <c r="B7" s="3" t="s">
        <v>129</v>
      </c>
      <c r="C7" s="31">
        <f>B31*-1</f>
        <v>-1166072.4000000001</v>
      </c>
      <c r="D7" s="31">
        <f>-B30</f>
        <v>-1182972.0000000002</v>
      </c>
      <c r="E7" s="31">
        <f>C7-D7</f>
        <v>16899.600000000093</v>
      </c>
      <c r="F7" s="32" t="s">
        <v>117</v>
      </c>
      <c r="J7" s="4"/>
      <c r="K7" s="4"/>
      <c r="L7" s="4"/>
      <c r="M7" s="4"/>
      <c r="N7" s="4"/>
      <c r="O7" s="4"/>
    </row>
    <row r="8" spans="1:19" ht="21.9" customHeight="1" x14ac:dyDescent="0.3">
      <c r="D8" s="36">
        <f>SUM(C5:C7)</f>
        <v>-2320156.1880000001</v>
      </c>
      <c r="E8" s="36">
        <f>SUM(D5:D7)</f>
        <v>-2334108</v>
      </c>
      <c r="F8" s="36">
        <f>SUM(E5:E7)</f>
        <v>13951.812000000034</v>
      </c>
      <c r="J8" s="4"/>
      <c r="K8" s="4"/>
      <c r="L8" s="4"/>
      <c r="M8" s="4"/>
      <c r="N8" s="4"/>
      <c r="O8" s="4"/>
      <c r="Q8" s="5"/>
      <c r="R8" s="5"/>
      <c r="S8" s="5"/>
    </row>
    <row r="9" spans="1:19" ht="21.9" customHeight="1" x14ac:dyDescent="0.3">
      <c r="J9" s="4"/>
      <c r="K9" s="4"/>
      <c r="L9" s="4"/>
      <c r="M9" s="4"/>
      <c r="N9" s="4"/>
      <c r="O9" s="4"/>
      <c r="R9" s="37"/>
    </row>
    <row r="10" spans="1:19" ht="21.9" customHeight="1" thickBot="1" x14ac:dyDescent="0.35">
      <c r="H10" s="38"/>
      <c r="J10" s="4"/>
      <c r="K10" s="4"/>
      <c r="L10" s="4"/>
      <c r="M10" s="4"/>
      <c r="N10" s="4"/>
      <c r="O10" s="4"/>
      <c r="R10" s="37"/>
    </row>
    <row r="11" spans="1:19" ht="21.9" customHeight="1" x14ac:dyDescent="0.3">
      <c r="B11" s="10" t="s">
        <v>130</v>
      </c>
      <c r="C11" s="11"/>
      <c r="D11" s="12"/>
      <c r="H11" s="5"/>
      <c r="J11" s="4"/>
      <c r="K11" s="4"/>
      <c r="L11" s="4"/>
      <c r="M11" s="4"/>
      <c r="N11" s="4"/>
      <c r="O11" s="4"/>
      <c r="R11" s="37"/>
    </row>
    <row r="12" spans="1:19" ht="21.9" customHeight="1" thickBot="1" x14ac:dyDescent="0.35">
      <c r="B12" s="13" t="s">
        <v>131</v>
      </c>
      <c r="C12" s="14" t="s">
        <v>132</v>
      </c>
      <c r="D12" s="15" t="s">
        <v>117</v>
      </c>
      <c r="H12" s="5"/>
      <c r="J12" s="4"/>
      <c r="K12" s="4"/>
      <c r="L12" s="4"/>
      <c r="M12" s="4"/>
      <c r="N12" s="4"/>
      <c r="O12" s="4"/>
      <c r="R12" s="37"/>
    </row>
    <row r="13" spans="1:19" ht="21.9" customHeight="1" x14ac:dyDescent="0.3">
      <c r="B13" s="21">
        <v>2019</v>
      </c>
      <c r="C13" s="22">
        <v>12</v>
      </c>
      <c r="D13" s="23">
        <v>12</v>
      </c>
      <c r="H13" s="149" t="s">
        <v>133</v>
      </c>
      <c r="I13" s="150"/>
      <c r="J13" s="4"/>
      <c r="K13" s="4"/>
      <c r="L13" s="4"/>
      <c r="M13" s="4"/>
      <c r="N13" s="4"/>
      <c r="O13" s="4"/>
      <c r="R13" s="37"/>
    </row>
    <row r="14" spans="1:19" ht="21.9" customHeight="1" x14ac:dyDescent="0.3">
      <c r="B14" s="26">
        <v>2020</v>
      </c>
      <c r="C14" s="27">
        <v>12.33</v>
      </c>
      <c r="D14" s="28">
        <v>12</v>
      </c>
      <c r="H14" s="29" t="s">
        <v>134</v>
      </c>
      <c r="I14" s="74">
        <f>C16-C15</f>
        <v>0.33999999999999986</v>
      </c>
      <c r="J14" s="4"/>
      <c r="K14" s="4"/>
      <c r="L14" s="4"/>
      <c r="M14" s="4"/>
      <c r="N14" s="4"/>
      <c r="O14" s="4"/>
      <c r="R14" s="37"/>
    </row>
    <row r="15" spans="1:19" ht="21.9" customHeight="1" x14ac:dyDescent="0.3">
      <c r="B15" s="26">
        <v>2021</v>
      </c>
      <c r="C15" s="27">
        <v>12.36</v>
      </c>
      <c r="D15" s="28">
        <v>12.24</v>
      </c>
      <c r="H15" s="30" t="s">
        <v>135</v>
      </c>
      <c r="I15" s="75">
        <f>D15-I14</f>
        <v>11.9</v>
      </c>
      <c r="J15" s="4"/>
      <c r="K15" s="4"/>
      <c r="L15" s="4"/>
      <c r="M15" s="4"/>
      <c r="N15" s="4"/>
      <c r="O15" s="4"/>
    </row>
    <row r="16" spans="1:19" ht="21.9" customHeight="1" thickBot="1" x14ac:dyDescent="0.35">
      <c r="B16" s="33">
        <v>2022</v>
      </c>
      <c r="C16" s="34">
        <v>12.7</v>
      </c>
      <c r="D16" s="35">
        <v>11.9</v>
      </c>
      <c r="H16" s="5"/>
      <c r="J16" s="4"/>
      <c r="K16" s="4"/>
      <c r="L16" s="4"/>
      <c r="M16" s="4"/>
      <c r="N16" s="4"/>
      <c r="O16" s="4"/>
    </row>
    <row r="17" spans="2:18" ht="21.9" customHeight="1" thickBot="1" x14ac:dyDescent="0.35">
      <c r="J17" s="4"/>
      <c r="K17" s="4"/>
      <c r="L17" s="4"/>
      <c r="M17" s="4"/>
      <c r="N17" s="4"/>
      <c r="O17" s="4"/>
    </row>
    <row r="18" spans="2:18" ht="21.9" customHeight="1" x14ac:dyDescent="0.3">
      <c r="B18" s="10" t="s">
        <v>136</v>
      </c>
      <c r="C18" s="11"/>
      <c r="D18" s="11"/>
      <c r="E18" s="11"/>
      <c r="F18" s="11"/>
      <c r="G18" s="12"/>
      <c r="J18" s="4"/>
      <c r="K18" s="4"/>
      <c r="L18" s="4"/>
      <c r="M18" s="4"/>
      <c r="N18" s="4"/>
      <c r="O18" s="4"/>
    </row>
    <row r="19" spans="2:18" ht="21.9" customHeight="1" thickBot="1" x14ac:dyDescent="0.35">
      <c r="B19" s="13" t="s">
        <v>10</v>
      </c>
      <c r="C19" s="39" t="s">
        <v>137</v>
      </c>
      <c r="D19" s="40" t="s">
        <v>138</v>
      </c>
      <c r="E19" s="40" t="s">
        <v>139</v>
      </c>
      <c r="F19" s="40" t="s">
        <v>126</v>
      </c>
      <c r="G19" s="15" t="s">
        <v>131</v>
      </c>
      <c r="J19" s="4"/>
      <c r="K19" s="4"/>
      <c r="L19" s="4"/>
      <c r="M19" s="4"/>
      <c r="N19" s="4"/>
      <c r="O19" s="4"/>
    </row>
    <row r="20" spans="2:18" ht="21.9" customHeight="1" x14ac:dyDescent="0.3">
      <c r="B20" s="41">
        <f>E20*D20*C20</f>
        <v>563616</v>
      </c>
      <c r="C20" s="42">
        <v>0.95</v>
      </c>
      <c r="D20" s="43">
        <f>C15</f>
        <v>12.36</v>
      </c>
      <c r="E20" s="44">
        <v>48000</v>
      </c>
      <c r="F20" s="45" t="s">
        <v>112</v>
      </c>
      <c r="G20" s="46">
        <v>2021</v>
      </c>
      <c r="J20" s="4"/>
      <c r="K20" s="4"/>
      <c r="L20" s="4"/>
      <c r="M20" s="4"/>
      <c r="N20" s="4"/>
      <c r="O20" s="4"/>
    </row>
    <row r="21" spans="2:18" ht="21.9" customHeight="1" thickBot="1" x14ac:dyDescent="0.35">
      <c r="B21" s="47">
        <f>E21*D21*C21</f>
        <v>587520</v>
      </c>
      <c r="C21" s="48">
        <v>1</v>
      </c>
      <c r="D21" s="49">
        <f>D15</f>
        <v>12.24</v>
      </c>
      <c r="E21" s="50">
        <v>48000</v>
      </c>
      <c r="F21" s="51" t="s">
        <v>117</v>
      </c>
      <c r="G21" s="52">
        <v>2021</v>
      </c>
      <c r="J21" s="4"/>
      <c r="K21" s="4"/>
      <c r="L21" s="4"/>
      <c r="M21" s="4"/>
      <c r="N21" s="4"/>
      <c r="O21" s="4"/>
      <c r="R21" s="37"/>
    </row>
    <row r="22" spans="2:18" ht="21.9" customHeight="1" x14ac:dyDescent="0.3">
      <c r="B22" s="53">
        <f>E22*D22*C22</f>
        <v>587024.98800000001</v>
      </c>
      <c r="C22" s="54">
        <v>0.97</v>
      </c>
      <c r="D22" s="55">
        <f>C16</f>
        <v>12.7</v>
      </c>
      <c r="E22" s="56">
        <v>47652</v>
      </c>
      <c r="F22" s="57" t="s">
        <v>112</v>
      </c>
      <c r="G22" s="58">
        <v>2022</v>
      </c>
      <c r="I22" s="5"/>
      <c r="J22" s="4"/>
      <c r="K22" s="4"/>
      <c r="L22" s="4"/>
      <c r="M22" s="4"/>
      <c r="N22" s="4"/>
      <c r="O22" s="4"/>
      <c r="R22" s="37"/>
    </row>
    <row r="23" spans="2:18" ht="21.9" customHeight="1" thickBot="1" x14ac:dyDescent="0.35">
      <c r="B23" s="59">
        <f>E23*D23*C23</f>
        <v>567058.80000000005</v>
      </c>
      <c r="C23" s="60">
        <v>1</v>
      </c>
      <c r="D23" s="61">
        <f>D16</f>
        <v>11.9</v>
      </c>
      <c r="E23" s="62">
        <v>47652</v>
      </c>
      <c r="F23" s="63" t="s">
        <v>117</v>
      </c>
      <c r="G23" s="64">
        <v>2022</v>
      </c>
      <c r="J23" s="4"/>
      <c r="K23" s="4"/>
      <c r="L23" s="4"/>
      <c r="M23" s="4"/>
      <c r="N23" s="4"/>
      <c r="O23" s="4"/>
    </row>
    <row r="24" spans="2:18" ht="21.9" customHeight="1" x14ac:dyDescent="0.3">
      <c r="C24" s="5"/>
      <c r="D24" s="5"/>
      <c r="E24" s="5"/>
      <c r="F24" s="5"/>
      <c r="G24" s="6"/>
      <c r="J24" s="4"/>
      <c r="K24" s="4"/>
      <c r="L24" s="4"/>
      <c r="M24" s="4"/>
      <c r="N24" s="4"/>
      <c r="O24" s="4"/>
      <c r="R24" s="37"/>
    </row>
    <row r="25" spans="2:18" ht="21.9" customHeight="1" thickBot="1" x14ac:dyDescent="0.35">
      <c r="C25" s="5"/>
      <c r="D25" s="5"/>
      <c r="E25" s="5"/>
      <c r="F25" s="5"/>
      <c r="G25" s="6"/>
      <c r="K25" s="6"/>
      <c r="R25" s="37"/>
    </row>
    <row r="26" spans="2:18" ht="21.9" customHeight="1" x14ac:dyDescent="0.3">
      <c r="B26" s="10" t="s">
        <v>140</v>
      </c>
      <c r="C26" s="65"/>
      <c r="D26" s="65"/>
      <c r="E26" s="11"/>
      <c r="F26" s="11"/>
      <c r="G26" s="12"/>
      <c r="K26" s="4"/>
    </row>
    <row r="27" spans="2:18" ht="21.9" customHeight="1" thickBot="1" x14ac:dyDescent="0.35">
      <c r="B27" s="13" t="s">
        <v>10</v>
      </c>
      <c r="C27" s="39" t="s">
        <v>137</v>
      </c>
      <c r="D27" s="40" t="s">
        <v>138</v>
      </c>
      <c r="E27" s="40" t="s">
        <v>141</v>
      </c>
      <c r="F27" s="14" t="s">
        <v>142</v>
      </c>
      <c r="G27" s="15" t="s">
        <v>131</v>
      </c>
    </row>
    <row r="28" spans="2:18" ht="21.9" customHeight="1" x14ac:dyDescent="0.3">
      <c r="B28" s="41">
        <f>E28*D28*F28*C28</f>
        <v>1117824</v>
      </c>
      <c r="C28" s="42">
        <v>1</v>
      </c>
      <c r="D28" s="43">
        <v>142</v>
      </c>
      <c r="E28" s="45">
        <v>656</v>
      </c>
      <c r="F28" s="45">
        <v>12</v>
      </c>
      <c r="G28" s="46">
        <v>2019</v>
      </c>
    </row>
    <row r="29" spans="2:18" ht="21.9" customHeight="1" x14ac:dyDescent="0.3">
      <c r="B29" s="66">
        <f>E29*D29*F29*C29</f>
        <v>1150200</v>
      </c>
      <c r="C29" s="67">
        <v>1</v>
      </c>
      <c r="D29" s="68">
        <v>142</v>
      </c>
      <c r="E29" s="69">
        <v>675</v>
      </c>
      <c r="F29" s="69">
        <v>12</v>
      </c>
      <c r="G29" s="70">
        <v>2020</v>
      </c>
    </row>
    <row r="30" spans="2:18" ht="21.9" customHeight="1" thickBot="1" x14ac:dyDescent="0.35">
      <c r="B30" s="47">
        <f>E30*D30*F30*C30</f>
        <v>1182972.0000000002</v>
      </c>
      <c r="C30" s="48">
        <v>1</v>
      </c>
      <c r="D30" s="49">
        <v>140.83000000000001</v>
      </c>
      <c r="E30" s="51">
        <v>700</v>
      </c>
      <c r="F30" s="51">
        <v>12</v>
      </c>
      <c r="G30" s="52">
        <v>2021</v>
      </c>
    </row>
    <row r="31" spans="2:18" ht="21.9" customHeight="1" thickBot="1" x14ac:dyDescent="0.35">
      <c r="B31" s="59">
        <f>E31*D31*F31*C31</f>
        <v>1166072.4000000001</v>
      </c>
      <c r="C31" s="60">
        <v>1</v>
      </c>
      <c r="D31" s="71">
        <v>140.83000000000001</v>
      </c>
      <c r="E31" s="72">
        <v>690</v>
      </c>
      <c r="F31" s="72">
        <v>12</v>
      </c>
      <c r="G31" s="73">
        <v>2022</v>
      </c>
    </row>
  </sheetData>
  <mergeCells count="1">
    <mergeCell ref="H13:I1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rightToLeft="1" workbookViewId="0">
      <selection activeCell="G3" sqref="G3"/>
    </sheetView>
  </sheetViews>
  <sheetFormatPr defaultRowHeight="13.8" x14ac:dyDescent="0.25"/>
  <cols>
    <col min="3" max="3" width="41.69921875" bestFit="1" customWidth="1"/>
    <col min="4" max="4" width="13.3984375" bestFit="1" customWidth="1"/>
    <col min="5" max="5" width="43.69921875" bestFit="1" customWidth="1"/>
    <col min="6" max="6" width="7.09765625" bestFit="1" customWidth="1"/>
    <col min="7" max="7" width="35.5" bestFit="1" customWidth="1"/>
  </cols>
  <sheetData>
    <row r="2" spans="3:7" ht="18.600000000000001" thickBot="1" x14ac:dyDescent="0.4">
      <c r="C2" s="101" t="s">
        <v>143</v>
      </c>
      <c r="D2" s="101" t="s">
        <v>144</v>
      </c>
      <c r="E2" s="101" t="s">
        <v>145</v>
      </c>
      <c r="F2" s="102" t="s">
        <v>146</v>
      </c>
      <c r="G2" s="115" t="s">
        <v>147</v>
      </c>
    </row>
    <row r="3" spans="3:7" ht="18" x14ac:dyDescent="0.35">
      <c r="C3" s="76" t="s">
        <v>148</v>
      </c>
      <c r="D3" s="98">
        <v>500000</v>
      </c>
      <c r="E3" s="76" t="s">
        <v>149</v>
      </c>
      <c r="F3" s="99">
        <v>44652</v>
      </c>
      <c r="G3" s="114" t="s">
        <v>150</v>
      </c>
    </row>
    <row r="4" spans="3:7" ht="18" x14ac:dyDescent="0.35">
      <c r="C4" s="76" t="s">
        <v>151</v>
      </c>
      <c r="D4" s="98" t="s">
        <v>152</v>
      </c>
      <c r="E4" s="76" t="s">
        <v>117</v>
      </c>
      <c r="F4" s="76"/>
      <c r="G4" s="114"/>
    </row>
    <row r="5" spans="3:7" ht="18" x14ac:dyDescent="0.35">
      <c r="C5" s="76" t="s">
        <v>153</v>
      </c>
      <c r="D5" s="98">
        <f>32043*1.17</f>
        <v>37490.31</v>
      </c>
      <c r="E5" s="76" t="s">
        <v>117</v>
      </c>
      <c r="F5" s="76"/>
      <c r="G5" s="114"/>
    </row>
    <row r="6" spans="3:7" ht="18" x14ac:dyDescent="0.35">
      <c r="C6" s="76"/>
      <c r="D6" s="98"/>
      <c r="E6" s="76"/>
      <c r="F6" s="76"/>
      <c r="G6" s="114"/>
    </row>
    <row r="7" spans="3:7" ht="18" x14ac:dyDescent="0.35">
      <c r="C7" s="76"/>
      <c r="D7" s="98"/>
      <c r="E7" s="76"/>
      <c r="F7" s="76"/>
      <c r="G7" s="114"/>
    </row>
    <row r="11" spans="3:7" ht="14.4" thickBot="1" x14ac:dyDescent="0.3"/>
    <row r="12" spans="3:7" ht="14.4" thickBot="1" x14ac:dyDescent="0.3">
      <c r="D12" s="10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BAF292ADB1B48C46ABF3CCBACD800A00" ma:contentTypeVersion="14" ma:contentTypeDescription="צור מסמך חדש." ma:contentTypeScope="" ma:versionID="c784c9da2cb395ca8ec83908403b8376">
  <xsd:schema xmlns:xsd="http://www.w3.org/2001/XMLSchema" xmlns:xs="http://www.w3.org/2001/XMLSchema" xmlns:p="http://schemas.microsoft.com/office/2006/metadata/properties" xmlns:ns3="4aadcdc6-4b21-4dcd-8c21-6d60f4f1ce85" xmlns:ns4="2b61979c-1191-4c41-af46-5cf151c944ae" targetNamespace="http://schemas.microsoft.com/office/2006/metadata/properties" ma:root="true" ma:fieldsID="3f496e1884beed2d1e8c3dbf8a843454" ns3:_="" ns4:_="">
    <xsd:import namespace="4aadcdc6-4b21-4dcd-8c21-6d60f4f1ce85"/>
    <xsd:import namespace="2b61979c-1191-4c41-af46-5cf151c944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dcdc6-4b21-4dcd-8c21-6d60f4f1c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1979c-1191-4c41-af46-5cf151c944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4353C-9E67-4A76-84F5-348DA9E80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dcdc6-4b21-4dcd-8c21-6d60f4f1ce85"/>
    <ds:schemaRef ds:uri="2b61979c-1191-4c41-af46-5cf151c94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33CF70-4A51-4F01-8D20-2475C1CBA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C354B-E885-432D-985A-52D1065004D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b61979c-1191-4c41-af46-5cf151c944ae"/>
    <ds:schemaRef ds:uri="4aadcdc6-4b21-4dcd-8c21-6d60f4f1ce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תקציב 2022</vt:lpstr>
      <vt:lpstr>ביאורים</vt:lpstr>
      <vt:lpstr>השקעות</vt:lpstr>
      <vt:lpstr>'תקציב 2022'!חודש</vt:lpstr>
      <vt:lpstr>'תקציב 2022'!שנת_תקציב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cp:keywords/>
  <dc:description/>
  <cp:lastModifiedBy>User</cp:lastModifiedBy>
  <cp:revision/>
  <dcterms:created xsi:type="dcterms:W3CDTF">2021-12-13T17:02:37Z</dcterms:created>
  <dcterms:modified xsi:type="dcterms:W3CDTF">2021-12-26T08:51:00Z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0x010100BAF292ADB1B48C46ABF3CCBACD800A00</vt:lpwstr>
  </property>
</Properties>
</file>